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Presupuesto Condominio El Inca 2026\"/>
    </mc:Choice>
  </mc:AlternateContent>
  <xr:revisionPtr revIDLastSave="0" documentId="13_ncr:1_{8B0E308C-E246-44AB-92C2-0927B222BF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 2025" sheetId="1" r:id="rId1"/>
    <sheet name="Dashboar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1" l="1"/>
  <c r="F176" i="1"/>
  <c r="K210" i="1"/>
  <c r="F191" i="1" l="1"/>
  <c r="F192" i="1"/>
  <c r="F193" i="1"/>
  <c r="F194" i="1"/>
  <c r="F195" i="1"/>
  <c r="F196" i="1"/>
  <c r="F197" i="1"/>
  <c r="F166" i="1"/>
  <c r="F167" i="1"/>
  <c r="F168" i="1"/>
  <c r="F169" i="1"/>
  <c r="F170" i="1"/>
  <c r="F171" i="1"/>
  <c r="F172" i="1"/>
  <c r="F173" i="1"/>
  <c r="F174" i="1"/>
  <c r="F175" i="1"/>
  <c r="F177" i="1"/>
  <c r="F178" i="1"/>
  <c r="G76" i="1"/>
  <c r="G77" i="1"/>
  <c r="G80" i="1"/>
  <c r="G75" i="1"/>
  <c r="F75" i="1"/>
  <c r="F141" i="1"/>
  <c r="F140" i="1" s="1"/>
  <c r="F158" i="1" l="1"/>
  <c r="F159" i="1"/>
  <c r="F157" i="1"/>
  <c r="D147" i="1"/>
  <c r="G108" i="1"/>
  <c r="K103" i="1"/>
  <c r="E78" i="1"/>
  <c r="G78" i="1" s="1"/>
  <c r="F77" i="1"/>
  <c r="F88" i="1"/>
  <c r="F89" i="1" s="1"/>
  <c r="E79" i="1"/>
  <c r="G79" i="1" s="1"/>
  <c r="F76" i="1"/>
  <c r="G54" i="1"/>
  <c r="G81" i="1" l="1"/>
  <c r="F79" i="1"/>
  <c r="F78" i="1"/>
  <c r="K161" i="1"/>
  <c r="K212" i="1" s="1"/>
  <c r="F90" i="1"/>
  <c r="F91" i="1" s="1"/>
  <c r="F92" i="1" s="1"/>
  <c r="F93" i="1" s="1"/>
  <c r="F190" i="1"/>
  <c r="K198" i="1" s="1"/>
  <c r="F185" i="1"/>
  <c r="F184" i="1"/>
  <c r="F183" i="1"/>
  <c r="F165" i="1"/>
  <c r="F153" i="1"/>
  <c r="K154" i="1" s="1"/>
  <c r="F148" i="1"/>
  <c r="F147" i="1"/>
  <c r="F146" i="1"/>
  <c r="K142" i="1"/>
  <c r="H135" i="1"/>
  <c r="H134" i="1"/>
  <c r="H133" i="1"/>
  <c r="G127" i="1"/>
  <c r="G126" i="1"/>
  <c r="G125" i="1"/>
  <c r="G121" i="1"/>
  <c r="G120" i="1"/>
  <c r="G119" i="1"/>
  <c r="G118" i="1"/>
  <c r="G111" i="1"/>
  <c r="G110" i="1"/>
  <c r="G109" i="1"/>
  <c r="G107" i="1"/>
  <c r="D96" i="1"/>
  <c r="E94" i="1"/>
  <c r="E96" i="1" s="1"/>
  <c r="D70" i="1"/>
  <c r="E67" i="1"/>
  <c r="F67" i="1" s="1"/>
  <c r="F66" i="1"/>
  <c r="F65" i="1"/>
  <c r="F64" i="1"/>
  <c r="G46" i="1"/>
  <c r="G45" i="1"/>
  <c r="G44" i="1"/>
  <c r="G43" i="1"/>
  <c r="G42" i="1"/>
  <c r="G41" i="1"/>
  <c r="G40" i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19" i="1"/>
  <c r="G19" i="1" s="1"/>
  <c r="F18" i="1"/>
  <c r="G18" i="1" s="1"/>
  <c r="F17" i="1"/>
  <c r="G17" i="1" s="1"/>
  <c r="F16" i="1"/>
  <c r="G16" i="1" s="1"/>
  <c r="F15" i="1"/>
  <c r="G15" i="1" s="1"/>
  <c r="F10" i="1"/>
  <c r="G10" i="1" s="1"/>
  <c r="F9" i="1"/>
  <c r="G9" i="1" s="1"/>
  <c r="F8" i="1"/>
  <c r="G8" i="1" s="1"/>
  <c r="F7" i="1"/>
  <c r="G7" i="1" s="1"/>
  <c r="F6" i="1"/>
  <c r="F5" i="1"/>
  <c r="G5" i="1" s="1"/>
  <c r="G20" i="1" l="1"/>
  <c r="I64" i="1"/>
  <c r="J64" i="1"/>
  <c r="G64" i="1"/>
  <c r="H64" i="1"/>
  <c r="K64" i="1"/>
  <c r="G65" i="1"/>
  <c r="K65" i="1"/>
  <c r="J65" i="1"/>
  <c r="I65" i="1"/>
  <c r="H65" i="1"/>
  <c r="H66" i="1"/>
  <c r="K66" i="1"/>
  <c r="G66" i="1"/>
  <c r="I66" i="1"/>
  <c r="J66" i="1"/>
  <c r="H67" i="1"/>
  <c r="G67" i="1"/>
  <c r="J67" i="1"/>
  <c r="I67" i="1"/>
  <c r="K179" i="1"/>
  <c r="K186" i="1"/>
  <c r="K149" i="1"/>
  <c r="K112" i="1"/>
  <c r="F94" i="1"/>
  <c r="F96" i="1" s="1"/>
  <c r="K97" i="1" s="1"/>
  <c r="K136" i="1"/>
  <c r="G128" i="1"/>
  <c r="F20" i="1"/>
  <c r="G122" i="1"/>
  <c r="F68" i="1"/>
  <c r="F70" i="1" s="1"/>
  <c r="F11" i="1"/>
  <c r="G47" i="1"/>
  <c r="G36" i="1"/>
  <c r="F214" i="1" s="1"/>
  <c r="G6" i="1"/>
  <c r="G11" i="1" s="1"/>
  <c r="F36" i="1"/>
  <c r="K68" i="1" l="1"/>
  <c r="K70" i="1" s="1"/>
  <c r="H68" i="1"/>
  <c r="H70" i="1" s="1"/>
  <c r="G68" i="1"/>
  <c r="G70" i="1" s="1"/>
  <c r="J68" i="1"/>
  <c r="J70" i="1" s="1"/>
  <c r="I68" i="1"/>
  <c r="I70" i="1" s="1"/>
  <c r="K129" i="1"/>
  <c r="K71" i="1" l="1"/>
  <c r="K83" i="1" s="1"/>
  <c r="K114" i="1" s="1"/>
  <c r="F215" i="1" s="1"/>
  <c r="B3" i="2"/>
  <c r="B4" i="2" l="1"/>
  <c r="F216" i="1" l="1"/>
</calcChain>
</file>

<file path=xl/sharedStrings.xml><?xml version="1.0" encoding="utf-8"?>
<sst xmlns="http://schemas.openxmlformats.org/spreadsheetml/2006/main" count="269" uniqueCount="205">
  <si>
    <t>INGRESOS</t>
  </si>
  <si>
    <t>1.- PRESUPUESTO DE INGRESOS POR EXPENSAS DE BIENES EXCLUSIVOS (COPROPIETARIOS)</t>
  </si>
  <si>
    <t>BIEN INMUEBLE</t>
  </si>
  <si>
    <t>CANTIDAD</t>
  </si>
  <si>
    <t>VALOR INDIVIDUAL</t>
  </si>
  <si>
    <t>VALOR MENSUAL</t>
  </si>
  <si>
    <t>VALOR ANUAL</t>
  </si>
  <si>
    <t>DEPARTAMENTOS</t>
  </si>
  <si>
    <t>AMPLIACIÓN DEPARTAMENTOS (SECADERO)</t>
  </si>
  <si>
    <t>LOCALES COMERCIALES(1,2,3,4,5,6,7,9,10,11,15)</t>
  </si>
  <si>
    <t>SUPERMERCADO BAN ECUADOR</t>
  </si>
  <si>
    <t>PARQUEADEROS IND. EN LAS PLAYAS(P1: 79;P2:58;P3:33)</t>
  </si>
  <si>
    <t>PARQUEADEROS IND. EDIFICIO DE PARQUEADEROS (P4:266)</t>
  </si>
  <si>
    <t>TOTAL</t>
  </si>
  <si>
    <t>2.- PRESUPUESTO DE INGRESOS POR EXPENSAS DE BIENES COMUNALES</t>
  </si>
  <si>
    <t>DEPARTAMENTO BQ1 D1A</t>
  </si>
  <si>
    <t>DEPARTAMENTO BQ52 D1A</t>
  </si>
  <si>
    <t>SUITES</t>
  </si>
  <si>
    <t>LOCALES COMECIALES OCUPADOS(8,8A,8B,12,14)</t>
  </si>
  <si>
    <t>GUARDERÍA INFANTIL (17)</t>
  </si>
  <si>
    <t>3.- PRESUPUESTO DE INGRESOS POR ARRIENDO DE BIENES COMUNALES</t>
  </si>
  <si>
    <t>VALOR INDIVUAL</t>
  </si>
  <si>
    <t>DEPARTAMENTO D1A BQ1</t>
  </si>
  <si>
    <t>DEPARTAMENTO D1A BQ52</t>
  </si>
  <si>
    <t>SUITES 1,2, 3, 4, 5,6,7,8,10</t>
  </si>
  <si>
    <t>SUITE 9</t>
  </si>
  <si>
    <t>SUITE 11</t>
  </si>
  <si>
    <t>LOCALES COMERCIALES  (8,8A, 8B, 14,12)</t>
  </si>
  <si>
    <t>GUARDERÍA INFANTIL</t>
  </si>
  <si>
    <t>BODEGA</t>
  </si>
  <si>
    <t>PARQUEADEROS MOTOS(P1:15;P2:7;P4:11)</t>
  </si>
  <si>
    <t>PARQUEADEROS MOTOS ELECTRICAS (P3:5;P2:4)</t>
  </si>
  <si>
    <t>PARQUEADERO DE AUTOS POR DIA</t>
  </si>
  <si>
    <t>PARQUEADEROS DE AUTOS: (P1:17;P2:18)</t>
  </si>
  <si>
    <t>4.- PRESUPUESTO DE OTROS INGRESOS</t>
  </si>
  <si>
    <t>CONCEPTO</t>
  </si>
  <si>
    <t>CANTIDAD ANUAL</t>
  </si>
  <si>
    <t>CERTIFICADO DE EXPENSAS</t>
  </si>
  <si>
    <t>ALQUILER DE SALÓN COMUNAL</t>
  </si>
  <si>
    <t>ALQUILER PARQUE DEL AMOR</t>
  </si>
  <si>
    <t>VENTA DE DISPOSITIVOS ELECTRÓNICOS PARA CONTROL DE
ACCESOS VEHICULARES</t>
  </si>
  <si>
    <t>VENTA DE DISPOSITIVOS ELECTRÓNICOS PARA CONTROL DE
ACCESOS VEHICULARES (P4)</t>
  </si>
  <si>
    <t>VENTA DE DISPOSITIVOS ELECTRÓNICOS PARA CONTROL DE
ACCESOS PEATONALES</t>
  </si>
  <si>
    <t>VENTA DE RECICLAJE DE BOTELLAS</t>
  </si>
  <si>
    <t>INTERESES FINANCIEROS</t>
  </si>
  <si>
    <t>INTERESES POR MORA</t>
  </si>
  <si>
    <t>1.-PRESUPUESTO DE GASTOS SUELDOS DEL PERSONAL</t>
  </si>
  <si>
    <t xml:space="preserve">NOMINA </t>
  </si>
  <si>
    <t>SBU</t>
  </si>
  <si>
    <t>CARGO</t>
  </si>
  <si>
    <t>VALOR SUELDO INDIVIDUAL</t>
  </si>
  <si>
    <t>VALOR TOTAL DE SUELDOS</t>
  </si>
  <si>
    <t>DÉCIMO TERCER SUELDO</t>
  </si>
  <si>
    <t>DÉCIMO CUARTO SUELDO</t>
  </si>
  <si>
    <t>FONDOS DE RESERVA</t>
  </si>
  <si>
    <t>APORTES IESS</t>
  </si>
  <si>
    <t>HORAS EXTRAS</t>
  </si>
  <si>
    <t>SUPERVISOR</t>
  </si>
  <si>
    <t>SECRETARIA</t>
  </si>
  <si>
    <t>ASISTENTE CONTABLE</t>
  </si>
  <si>
    <t>TRABAJADOR GENERAL</t>
  </si>
  <si>
    <t>TOTAL SUELDOS DE PERSONAL POR MES</t>
  </si>
  <si>
    <t xml:space="preserve">MESES </t>
  </si>
  <si>
    <t>PRESUPUESTO DE GASTOS SUELDOS DEL PERSONAL NOMINA</t>
  </si>
  <si>
    <t xml:space="preserve">PERSONAL A CONTRATO </t>
  </si>
  <si>
    <t>ELECTRICISTA</t>
  </si>
  <si>
    <t>ALBAÑIL</t>
  </si>
  <si>
    <t>CERRAJERO</t>
  </si>
  <si>
    <t>2.-PRESUPUESTO DE GASTOS POR JUBILACIÓN PATRONAL</t>
  </si>
  <si>
    <t>JUBILACIÓN PATRONAL</t>
  </si>
  <si>
    <t>PENSIÓN JUBILAR PATRONAL MENSUAL</t>
  </si>
  <si>
    <t>DÉCIMO TERCERO JUBILACIÓN PATRONAL</t>
  </si>
  <si>
    <t>DÉCIMO CUARTO JUBILACIÓN PATRONAL</t>
  </si>
  <si>
    <t>PICO MUÑOZ FRANCISCO DANIEL (CC:1702235936)</t>
  </si>
  <si>
    <t>VEGA CHICO ARNULFO WILFRIDO</t>
  </si>
  <si>
    <t>HIDALGO JUAN</t>
  </si>
  <si>
    <t>PÉREZ ÁNGEL</t>
  </si>
  <si>
    <t>MANUEL JIMENEZ</t>
  </si>
  <si>
    <t>TOTAL PAGO JUBLILACIÓN MENSUAL</t>
  </si>
  <si>
    <t>GASTO ANUAL POR JUBILACIÓN PATRONAL</t>
  </si>
  <si>
    <t>TOTAL DE GASTO ANUAL POR JUBILACIÓN PATRONAL</t>
  </si>
  <si>
    <t>3.-PRESUPUESTO DE GASTOS POR LIQUIDACIÓN TRABAJADOR PROMEDIO</t>
  </si>
  <si>
    <t>NOMINACIÓN</t>
  </si>
  <si>
    <t>LIQUIDACION</t>
  </si>
  <si>
    <t xml:space="preserve">LIQUIDACIÓN PROMEDIO </t>
  </si>
  <si>
    <t>TOTAL DE GASTO POR  LIQUIDACIONES</t>
  </si>
  <si>
    <t>4.-PRESUPUESTO DE GASTOS POR REQUERIMIENTO DE SEGURIDAD Y SALUD OCUPACIONAL</t>
  </si>
  <si>
    <t>DOTACIONES AL AÑO</t>
  </si>
  <si>
    <t>VALOR TOTAL ANUAL</t>
  </si>
  <si>
    <t>EXAMEN OCUPACIONAL (LABORATORIO, RAYOS X)</t>
  </si>
  <si>
    <t>UNIFORMES</t>
  </si>
  <si>
    <t>ELEMENTOS DE PROTECCIÓN PERSONAL ALTA ROTACIÓN
(Gafas UV)</t>
  </si>
  <si>
    <t>ELEMENTOS DE PROTECCIÓN PERSONAL ALTA ROTACIÓN
(Guantes de caucho y cuero)</t>
  </si>
  <si>
    <t>ELEMENTOS DE PROTECCIÓN PERSONAL ALTA ROTACIÓN (Mascarillas)</t>
  </si>
  <si>
    <t>5.-PRESUPUESTO DE GASTO POR SERVICIOS BÁSICOS</t>
  </si>
  <si>
    <t>ENERGÍA ELÉCTRICA</t>
  </si>
  <si>
    <t>NÚMERO DE CUENTA</t>
  </si>
  <si>
    <t>VALOR MENSUAL PROMEDIO</t>
  </si>
  <si>
    <t>OFICINA DE ADMINISTRACIÓN (1)</t>
  </si>
  <si>
    <t>N.- 200012907958</t>
  </si>
  <si>
    <t>EDIFICIO PARQUEADEROS (2)</t>
  </si>
  <si>
    <t>N.- 200005462664</t>
  </si>
  <si>
    <t>GARITAS 2 Y 3 (BLOQUE 55)(3)</t>
  </si>
  <si>
    <t>N.- 201001571797</t>
  </si>
  <si>
    <t>GARITA 5 (BLOQUE 24)(4)</t>
  </si>
  <si>
    <t>N.- 201005892009</t>
  </si>
  <si>
    <t>TOTAL GASTO POR CONSUMO ENERGÍA ELÉCTRICA</t>
  </si>
  <si>
    <t>AGUA POTABLE</t>
  </si>
  <si>
    <t>BLOQUE 50 LLAVE COMUNAL (4)</t>
  </si>
  <si>
    <t>GARITAS ( 2,3,4) PARA TRAPEAR LLAVES FRENTE B54 y B30 .(5)</t>
  </si>
  <si>
    <t>BLOQUE 59 LLAVE COMUNAL (6)</t>
  </si>
  <si>
    <t>TOTAL GASTO POR CONSUMO AGUA POTABLE</t>
  </si>
  <si>
    <t>TOTAL DE GASTOS PRESUPUESTADOS POR SERVICIOS BASICOS</t>
  </si>
  <si>
    <t>6.- PRESUPUESTO DE GASTO POR SERVICIO TRANSMISIÓN VOZ</t>
  </si>
  <si>
    <t>OPERADORA TRANSMISIÓN VOZ Y DATOS</t>
  </si>
  <si>
    <t>VALOR MENSUAL UNITARIO</t>
  </si>
  <si>
    <t>VALOR MENSUAL TOTAL</t>
  </si>
  <si>
    <t>TELÉFONO FIJO 2242369 / 2250865</t>
  </si>
  <si>
    <t>INTERNET (CÓDIGO VIRTUAL 2665924)</t>
  </si>
  <si>
    <t>7.- PRESUPUESTO DE GASTO POR SERVICIO WEB</t>
  </si>
  <si>
    <t>OPERADORA WEB</t>
  </si>
  <si>
    <t>SERVICIO DE WEB SITE (servidor donde se guarda la informacion)</t>
  </si>
  <si>
    <t>SERVICIO DE DOMINIO   (www.condominioselinca.com)</t>
  </si>
  <si>
    <t>8.- PRESUPUESTO DE GASTO POR SERVICIOS PROFESIONALES</t>
  </si>
  <si>
    <t>9.-PRESUPUESTO DE GASTO POR SERVICIOS ESPECIALIZADOS DE SEGURIDAD</t>
  </si>
  <si>
    <t>SEGURIDAD PRIVADA (6 PUESTOS)</t>
  </si>
  <si>
    <t>SEGURIDAD Y SALUD OCUPACIONAL</t>
  </si>
  <si>
    <t>FEE MENSUAL COBRANZA JUDICIAL / EXTRAJUDICIAL / PRESCRIPCIÓN</t>
  </si>
  <si>
    <t>SERVICIO DE REEMPLAZO DE PERSONAL</t>
  </si>
  <si>
    <t>GASTOS PARA EL TRAMITE DE PRESCRIPCION DE DOMINIO DEL LOCAL 8</t>
  </si>
  <si>
    <t>10.- PRESUPUESTO DE GASTO POR SERVICIOS DE MANTENIMIENTO PREVENTIVO Y CORRECTIVO</t>
  </si>
  <si>
    <t>DESALOJO DE ESCOMBROS</t>
  </si>
  <si>
    <t>TRANSPORTE PARA MOVILIZACIÓN DEL PERSONAL (DEPOSITO DE CAJAS;COMPRA DE MATERIALES)</t>
  </si>
  <si>
    <t>MANTENIMIENTO DEL SISTEMA DE INGRESOS PEATONALES Y
VEHICULARES</t>
  </si>
  <si>
    <t>MANTENIMIENTO DEL SISTEMA DE CAMARAS</t>
  </si>
  <si>
    <t>MANTENIMIENTO DEL SISTEMA HADWARD</t>
  </si>
  <si>
    <t>MANTENIMIENTO CERCO ELECTRICO</t>
  </si>
  <si>
    <t>MANTENIMIENTO EQUIPO DE AUDIO</t>
  </si>
  <si>
    <t>MANTENIMIENTO DE ACERAS COMUNALES</t>
  </si>
  <si>
    <t>MANTENIMIENTO DE HERRAMIENTAS Y EQUIPOS (GENERADOR ELECTRICO, MOTOGUADAÑA)</t>
  </si>
  <si>
    <t>REPARACIÓN DE LA CANCHA DE TENIS</t>
  </si>
  <si>
    <t>11.-PRESUPUESTO DE GASTO POR SERVICIOS ADMINISTRATIVOS</t>
  </si>
  <si>
    <t xml:space="preserve">CANTIDAD </t>
  </si>
  <si>
    <t>SERVICIOS NOTARIALES</t>
  </si>
  <si>
    <t>SERVICIOS DE ALQUILER EQUIPOS ASAMBLEA</t>
  </si>
  <si>
    <t>12.-PRESUPUESTO DE GASTO POR SUMINISTROS (OFICINA, LIMPIEZA Y MANTENIMIENTO)</t>
  </si>
  <si>
    <t>SUMINISTROS DE OFICINA</t>
  </si>
  <si>
    <t>MATERIALES Y SUMINSITROS DE LIMPIEZA</t>
  </si>
  <si>
    <t>MATERIAL PARA OBRA CIVIL AREA COMUNAL</t>
  </si>
  <si>
    <t>MATERIAL ELÉCTRICO</t>
  </si>
  <si>
    <t>MATERIAL PARA CERRAJERÍA</t>
  </si>
  <si>
    <t>PINTURA OBRAS MENORES</t>
  </si>
  <si>
    <t>HERRAMIENTA MANUAL</t>
  </si>
  <si>
    <t>13.-PRESUPUESTO PARA OTROS GASTOS</t>
  </si>
  <si>
    <t>EVENTOS DEPORTIVOS Y SOCIALES</t>
  </si>
  <si>
    <t>DISPOSITIVOS ELECTRÓNICOS DE ACCESO PEATONALES</t>
  </si>
  <si>
    <t>DISPOSITIVOS ELECTRÓNICOS DE ACCESO VEHICULARES
TODAS LAS PUERTAS</t>
  </si>
  <si>
    <t>AGASAJOS TRABAJADORES (DIA DEL TRABAJADOR, NAVIDAD)</t>
  </si>
  <si>
    <t>REFRIGERIO ( ASAMBLEAS - CAPACITACIONES - SERVICIOS
PUBLICOS )</t>
  </si>
  <si>
    <t>IMPREVISTOS (CASOS EMERGENTES)</t>
  </si>
  <si>
    <t>TOTAL INGRESOS</t>
  </si>
  <si>
    <t>TOTAL EGRESOS</t>
  </si>
  <si>
    <t>DIFERENCIA</t>
  </si>
  <si>
    <t>SUPERAVIT O DÉFICIT DE AÑOS ANTERIORES</t>
  </si>
  <si>
    <t>Resumen Presupuestario</t>
  </si>
  <si>
    <t>Total Ingresos</t>
  </si>
  <si>
    <t>Total Egresos</t>
  </si>
  <si>
    <t xml:space="preserve">EGRESOS </t>
  </si>
  <si>
    <t xml:space="preserve">MULTAS </t>
  </si>
  <si>
    <t xml:space="preserve">5.- PRESUPUESTO POR COBRO DE INTERESES Y MULTAS </t>
  </si>
  <si>
    <t xml:space="preserve">SUELDOS DE PERSONAL ANUAL </t>
  </si>
  <si>
    <t>PRESUPUESTO DE GASTOS SUELDOS DEL PERSONAL A CONTRATO</t>
  </si>
  <si>
    <t>JARDINERO</t>
  </si>
  <si>
    <t>LIMPIEZA</t>
  </si>
  <si>
    <t xml:space="preserve">LIQUIDACION </t>
  </si>
  <si>
    <t>TOTAL DE GASTO POR  REQUERIMIENTO DE SEGURIDAD Y SALUD OCUPACIONAL</t>
  </si>
  <si>
    <t>PICO MUÑOZ BOLÍVAR (C.I. 1705936217)</t>
  </si>
  <si>
    <t>PERSONAS</t>
  </si>
  <si>
    <t>TOTAL DE GASTO ANUAL POR TRABAJADORES (ACTIVOS-, CONTRATOS  Y JUBILADOS)</t>
  </si>
  <si>
    <t>TOTAL GASTO POR SERVICIO TRANSMISIÓN VOZ</t>
  </si>
  <si>
    <t>TOTAL GASTO POR GASTO POR SERVICIO WEB</t>
  </si>
  <si>
    <t>TOTAL GASTO POR  POR SERVICIOS PROFESIONALES</t>
  </si>
  <si>
    <t>TOTAL GASTO POR  POR SERVICIOS ESPECIALIZADOS DE SEGURIDAD</t>
  </si>
  <si>
    <t>TOTAL GASTO POR  DE MANTENIMIENTO PREVENTIVO Y CORRECTIVO</t>
  </si>
  <si>
    <t>TOTAL GASTO POR   SERVICIOS ESPECIALIZADOS DE SEGURIDAD</t>
  </si>
  <si>
    <t>TOTAL GASTO POR  SERVICIOS ADMINISTRATIVOS</t>
  </si>
  <si>
    <t>9.1.-PRESUPUESTO DE GASTO POR SERVICIOS  DE ASESORÍA</t>
  </si>
  <si>
    <t>TELÉFONO CELULAR (PLAN DOS MÓVILES )</t>
  </si>
  <si>
    <t>CERTIFICADO DE GRAVAMEN ( REGISTRO DE LA PROPIEDAD)</t>
  </si>
  <si>
    <t>ELIMINACIÓN DE BANQUETA EN LA GARITA NÚMERO 2</t>
  </si>
  <si>
    <t>IMPUESTO PREDIAL DEL LOCAL 8 AÑO2026</t>
  </si>
  <si>
    <t>TOTAL DE GASTO POR PERSONAL</t>
  </si>
  <si>
    <t>COMBUSTIBLE (EQUIPOS DE JARDINERIA)</t>
  </si>
  <si>
    <t>REMPLAZO POR VACACIONES</t>
  </si>
  <si>
    <t>-</t>
  </si>
  <si>
    <t>VALOR TOTAL MENSUAL</t>
  </si>
  <si>
    <t>MANTENIMIENTO DE CERRAMIENTO EXTERNO PERIMETRAL</t>
  </si>
  <si>
    <t>MANTENIIENTO DE  INGRESO PEATONAL GARITA 5</t>
  </si>
  <si>
    <t>TOTAL  EGRESOS</t>
  </si>
  <si>
    <t>CONJUNTO HABITACIONAL
CONDOMINIOS "EL INCA" PRESUPUESTO 2026</t>
  </si>
  <si>
    <t>GASTOS BANCARIOS</t>
  </si>
  <si>
    <t>GASTOS DE REPRESENTACIÓN PRESIDENTE INC-. IVA</t>
  </si>
  <si>
    <t>ADMINISTRADOR INC. IVA</t>
  </si>
  <si>
    <t>CONTADOR INC.IVA</t>
  </si>
  <si>
    <t xml:space="preserve">MANTENIMIENTO DE  AREAS  DE RECOLECCION DE DESECHOS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</si>
</sst>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 &quot;$&quot;* #,##0.0_ ;_ &quot;$&quot;* \-#,##0.0_ ;_ &quot;$&quot;* &quot;-&quot;??_ ;_ @_ "/>
    <numFmt numFmtId="166" formatCode="_ [$$-300A]* #,##0.00_ ;_ [$$-300A]* \-#,##0.00_ ;_ [$$-300A]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1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8">
    <xf numFmtId="0" fontId="0" fillId="0" borderId="0" xfId="0"/>
    <xf numFmtId="0" fontId="1" fillId="3" borderId="1" xfId="0" applyFont="1" applyFill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0" fillId="0" borderId="1" xfId="0" applyBorder="1" applyAlignment="1">
      <alignment vertical="top" wrapText="1"/>
    </xf>
    <xf numFmtId="164" fontId="2" fillId="2" borderId="0" xfId="1" applyNumberFormat="1" applyFont="1" applyFill="1" applyAlignment="1">
      <alignment horizontal="center" vertical="top" wrapText="1"/>
    </xf>
    <xf numFmtId="164" fontId="2" fillId="2" borderId="0" xfId="1" applyNumberFormat="1" applyFont="1" applyFill="1" applyAlignment="1">
      <alignment horizontal="center" vertical="top"/>
    </xf>
    <xf numFmtId="164" fontId="0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/>
    </xf>
    <xf numFmtId="164" fontId="3" fillId="3" borderId="1" xfId="1" applyNumberFormat="1" applyFont="1" applyFill="1" applyBorder="1" applyAlignment="1">
      <alignment vertical="top" wrapText="1"/>
    </xf>
    <xf numFmtId="164" fontId="3" fillId="3" borderId="1" xfId="1" applyNumberFormat="1" applyFont="1" applyFill="1" applyBorder="1" applyAlignment="1">
      <alignment vertical="top"/>
    </xf>
    <xf numFmtId="164" fontId="0" fillId="0" borderId="1" xfId="1" applyNumberFormat="1" applyFont="1" applyBorder="1" applyAlignment="1">
      <alignment vertical="top" wrapText="1"/>
    </xf>
    <xf numFmtId="0" fontId="3" fillId="5" borderId="5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164" fontId="0" fillId="0" borderId="6" xfId="1" applyNumberFormat="1" applyFont="1" applyBorder="1" applyAlignment="1">
      <alignment vertical="top" wrapText="1"/>
    </xf>
    <xf numFmtId="164" fontId="0" fillId="0" borderId="7" xfId="1" applyNumberFormat="1" applyFont="1" applyBorder="1" applyAlignment="1">
      <alignment vertical="top"/>
    </xf>
    <xf numFmtId="0" fontId="0" fillId="0" borderId="8" xfId="0" applyBorder="1" applyAlignment="1">
      <alignment vertical="top" wrapText="1"/>
    </xf>
    <xf numFmtId="164" fontId="3" fillId="3" borderId="9" xfId="1" applyNumberFormat="1" applyFont="1" applyFill="1" applyBorder="1" applyAlignment="1">
      <alignment vertical="top"/>
    </xf>
    <xf numFmtId="0" fontId="0" fillId="0" borderId="10" xfId="0" applyBorder="1" applyAlignment="1">
      <alignment vertical="top"/>
    </xf>
    <xf numFmtId="0" fontId="3" fillId="4" borderId="11" xfId="0" applyFont="1" applyFill="1" applyBorder="1" applyAlignment="1">
      <alignment vertical="top" wrapText="1"/>
    </xf>
    <xf numFmtId="0" fontId="0" fillId="4" borderId="11" xfId="0" applyFill="1" applyBorder="1" applyAlignment="1">
      <alignment vertical="top" wrapText="1"/>
    </xf>
    <xf numFmtId="164" fontId="3" fillId="4" borderId="11" xfId="1" applyNumberFormat="1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0" xfId="1" applyNumberFormat="1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vertical="top"/>
    </xf>
    <xf numFmtId="164" fontId="0" fillId="4" borderId="11" xfId="1" applyNumberFormat="1" applyFont="1" applyFill="1" applyBorder="1" applyAlignment="1">
      <alignment vertical="top" wrapText="1"/>
    </xf>
    <xf numFmtId="44" fontId="3" fillId="3" borderId="1" xfId="1" applyFont="1" applyFill="1" applyBorder="1" applyAlignment="1">
      <alignment vertical="top" wrapText="1"/>
    </xf>
    <xf numFmtId="44" fontId="3" fillId="4" borderId="11" xfId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4" fontId="0" fillId="0" borderId="1" xfId="1" applyFont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44" fontId="0" fillId="0" borderId="1" xfId="1" applyFont="1" applyFill="1" applyBorder="1" applyAlignment="1">
      <alignment vertical="top" wrapText="1"/>
    </xf>
    <xf numFmtId="44" fontId="3" fillId="0" borderId="1" xfId="1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/>
    </xf>
    <xf numFmtId="0" fontId="0" fillId="0" borderId="14" xfId="0" applyBorder="1" applyAlignment="1">
      <alignment vertical="top" wrapText="1"/>
    </xf>
    <xf numFmtId="44" fontId="0" fillId="0" borderId="14" xfId="1" applyFont="1" applyBorder="1" applyAlignment="1">
      <alignment vertical="top" wrapText="1"/>
    </xf>
    <xf numFmtId="43" fontId="3" fillId="3" borderId="9" xfId="2" applyFont="1" applyFill="1" applyBorder="1" applyAlignment="1">
      <alignment vertical="top"/>
    </xf>
    <xf numFmtId="43" fontId="3" fillId="4" borderId="12" xfId="2" applyFont="1" applyFill="1" applyBorder="1" applyAlignment="1">
      <alignment vertical="top"/>
    </xf>
    <xf numFmtId="44" fontId="3" fillId="3" borderId="9" xfId="1" applyFont="1" applyFill="1" applyBorder="1" applyAlignment="1">
      <alignment vertical="top"/>
    </xf>
    <xf numFmtId="44" fontId="3" fillId="4" borderId="13" xfId="1" applyFont="1" applyFill="1" applyBorder="1" applyAlignment="1">
      <alignment vertical="top"/>
    </xf>
    <xf numFmtId="44" fontId="0" fillId="0" borderId="9" xfId="1" applyFont="1" applyBorder="1" applyAlignment="1">
      <alignment vertical="top"/>
    </xf>
    <xf numFmtId="44" fontId="0" fillId="4" borderId="13" xfId="1" applyFont="1" applyFill="1" applyBorder="1" applyAlignment="1">
      <alignment vertical="top"/>
    </xf>
    <xf numFmtId="0" fontId="6" fillId="5" borderId="5" xfId="0" applyFont="1" applyFill="1" applyBorder="1" applyAlignment="1">
      <alignment vertical="top" wrapText="1"/>
    </xf>
    <xf numFmtId="0" fontId="0" fillId="0" borderId="1" xfId="0" applyBorder="1" applyAlignment="1">
      <alignment vertical="top"/>
    </xf>
    <xf numFmtId="0" fontId="6" fillId="4" borderId="1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horizontal="left" vertical="top"/>
    </xf>
    <xf numFmtId="0" fontId="9" fillId="0" borderId="0" xfId="0" applyFont="1" applyAlignment="1">
      <alignment vertical="top"/>
    </xf>
    <xf numFmtId="0" fontId="10" fillId="6" borderId="0" xfId="0" applyFont="1" applyFill="1" applyAlignment="1">
      <alignment vertical="top" wrapText="1"/>
    </xf>
    <xf numFmtId="0" fontId="10" fillId="6" borderId="0" xfId="0" applyFont="1" applyFill="1" applyAlignment="1">
      <alignment vertical="top"/>
    </xf>
    <xf numFmtId="164" fontId="10" fillId="6" borderId="0" xfId="1" applyNumberFormat="1" applyFont="1" applyFill="1" applyAlignment="1">
      <alignment vertical="top"/>
    </xf>
    <xf numFmtId="0" fontId="0" fillId="0" borderId="17" xfId="0" applyBorder="1" applyAlignment="1">
      <alignment vertical="top"/>
    </xf>
    <xf numFmtId="164" fontId="0" fillId="0" borderId="6" xfId="1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3" fillId="3" borderId="18" xfId="0" applyFont="1" applyFill="1" applyBorder="1" applyAlignment="1">
      <alignment vertical="top"/>
    </xf>
    <xf numFmtId="164" fontId="0" fillId="0" borderId="0" xfId="1" applyNumberFormat="1" applyFont="1" applyBorder="1" applyAlignment="1">
      <alignment vertical="top" wrapText="1"/>
    </xf>
    <xf numFmtId="164" fontId="0" fillId="0" borderId="0" xfId="1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3" fillId="3" borderId="9" xfId="0" applyFont="1" applyFill="1" applyBorder="1" applyAlignment="1">
      <alignment vertical="top" wrapText="1"/>
    </xf>
    <xf numFmtId="10" fontId="0" fillId="0" borderId="8" xfId="3" applyNumberFormat="1" applyFont="1" applyBorder="1" applyAlignment="1">
      <alignment vertical="top"/>
    </xf>
    <xf numFmtId="10" fontId="0" fillId="0" borderId="0" xfId="3" applyNumberFormat="1" applyFont="1" applyBorder="1" applyAlignment="1">
      <alignment vertical="top" wrapText="1"/>
    </xf>
    <xf numFmtId="10" fontId="0" fillId="0" borderId="0" xfId="3" applyNumberFormat="1" applyFont="1" applyBorder="1" applyAlignment="1">
      <alignment vertical="top"/>
    </xf>
    <xf numFmtId="0" fontId="3" fillId="3" borderId="18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6" fillId="7" borderId="18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0" fontId="0" fillId="4" borderId="22" xfId="0" applyFill="1" applyBorder="1" applyAlignment="1">
      <alignment vertical="top" wrapText="1"/>
    </xf>
    <xf numFmtId="164" fontId="0" fillId="4" borderId="22" xfId="1" applyNumberFormat="1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44" fontId="0" fillId="0" borderId="1" xfId="0" applyNumberForma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4" fontId="0" fillId="0" borderId="1" xfId="1" applyFont="1" applyBorder="1" applyAlignment="1">
      <alignment vertical="top"/>
    </xf>
    <xf numFmtId="44" fontId="3" fillId="0" borderId="1" xfId="1" applyFont="1" applyFill="1" applyBorder="1" applyAlignment="1">
      <alignment vertical="top"/>
    </xf>
    <xf numFmtId="44" fontId="7" fillId="0" borderId="1" xfId="1" applyFont="1" applyFill="1" applyBorder="1" applyAlignment="1">
      <alignment vertical="top" wrapText="1"/>
    </xf>
    <xf numFmtId="0" fontId="3" fillId="3" borderId="17" xfId="0" applyFont="1" applyFill="1" applyBorder="1" applyAlignment="1">
      <alignment vertical="top" wrapText="1"/>
    </xf>
    <xf numFmtId="0" fontId="0" fillId="0" borderId="23" xfId="0" applyBorder="1" applyAlignment="1">
      <alignment vertical="top" wrapText="1"/>
    </xf>
    <xf numFmtId="44" fontId="3" fillId="0" borderId="9" xfId="1" applyFont="1" applyFill="1" applyBorder="1" applyAlignment="1">
      <alignment vertical="top"/>
    </xf>
    <xf numFmtId="0" fontId="0" fillId="0" borderId="29" xfId="0" applyBorder="1" applyAlignment="1">
      <alignment vertical="top" wrapText="1"/>
    </xf>
    <xf numFmtId="164" fontId="0" fillId="0" borderId="0" xfId="1" applyNumberFormat="1" applyFont="1" applyFill="1" applyBorder="1" applyAlignment="1">
      <alignment vertical="top" wrapText="1"/>
    </xf>
    <xf numFmtId="0" fontId="3" fillId="0" borderId="19" xfId="0" applyFont="1" applyBorder="1" applyAlignment="1">
      <alignment vertical="top"/>
    </xf>
    <xf numFmtId="164" fontId="0" fillId="0" borderId="1" xfId="1" applyNumberFormat="1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0" fillId="4" borderId="22" xfId="0" applyFill="1" applyBorder="1" applyAlignment="1">
      <alignment vertical="top"/>
    </xf>
    <xf numFmtId="0" fontId="0" fillId="4" borderId="31" xfId="0" applyFill="1" applyBorder="1" applyAlignment="1">
      <alignment vertical="top" wrapText="1"/>
    </xf>
    <xf numFmtId="44" fontId="3" fillId="4" borderId="1" xfId="1" applyFont="1" applyFill="1" applyBorder="1" applyAlignment="1">
      <alignment vertical="top" wrapText="1"/>
    </xf>
    <xf numFmtId="0" fontId="3" fillId="3" borderId="34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2" fontId="5" fillId="0" borderId="4" xfId="0" applyNumberFormat="1" applyFont="1" applyBorder="1" applyAlignment="1">
      <alignment vertical="top" wrapText="1"/>
    </xf>
    <xf numFmtId="44" fontId="3" fillId="4" borderId="9" xfId="1" applyFont="1" applyFill="1" applyBorder="1" applyAlignment="1">
      <alignment vertical="top"/>
    </xf>
    <xf numFmtId="44" fontId="3" fillId="7" borderId="2" xfId="1" applyFont="1" applyFill="1" applyBorder="1" applyAlignment="1">
      <alignment vertical="top" wrapText="1"/>
    </xf>
    <xf numFmtId="44" fontId="3" fillId="7" borderId="2" xfId="1" applyFont="1" applyFill="1" applyBorder="1" applyAlignment="1">
      <alignment vertical="top"/>
    </xf>
    <xf numFmtId="44" fontId="3" fillId="7" borderId="20" xfId="1" applyFont="1" applyFill="1" applyBorder="1" applyAlignment="1">
      <alignment vertical="top"/>
    </xf>
    <xf numFmtId="164" fontId="0" fillId="4" borderId="22" xfId="1" applyNumberFormat="1" applyFont="1" applyFill="1" applyBorder="1" applyAlignment="1">
      <alignment vertical="top"/>
    </xf>
    <xf numFmtId="164" fontId="3" fillId="3" borderId="2" xfId="1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4" borderId="33" xfId="0" applyFill="1" applyBorder="1" applyAlignment="1">
      <alignment vertical="top"/>
    </xf>
    <xf numFmtId="0" fontId="0" fillId="4" borderId="33" xfId="0" applyFill="1" applyBorder="1" applyAlignment="1">
      <alignment vertical="top" wrapText="1"/>
    </xf>
    <xf numFmtId="164" fontId="0" fillId="4" borderId="33" xfId="1" applyNumberFormat="1" applyFont="1" applyFill="1" applyBorder="1" applyAlignment="1">
      <alignment vertical="top" wrapText="1"/>
    </xf>
    <xf numFmtId="0" fontId="6" fillId="4" borderId="36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44" fontId="3" fillId="4" borderId="13" xfId="1" applyFont="1" applyFill="1" applyBorder="1" applyAlignment="1">
      <alignment vertical="top" wrapText="1"/>
    </xf>
    <xf numFmtId="0" fontId="6" fillId="4" borderId="37" xfId="0" applyFont="1" applyFill="1" applyBorder="1" applyAlignment="1">
      <alignment vertical="top" wrapText="1"/>
    </xf>
    <xf numFmtId="44" fontId="3" fillId="3" borderId="1" xfId="1" applyFont="1" applyFill="1" applyBorder="1" applyAlignment="1">
      <alignment vertical="top"/>
    </xf>
    <xf numFmtId="44" fontId="3" fillId="4" borderId="12" xfId="1" applyFont="1" applyFill="1" applyBorder="1" applyAlignment="1">
      <alignment vertical="top"/>
    </xf>
    <xf numFmtId="164" fontId="0" fillId="4" borderId="31" xfId="1" applyNumberFormat="1" applyFont="1" applyFill="1" applyBorder="1" applyAlignment="1">
      <alignment vertical="top" wrapText="1"/>
    </xf>
    <xf numFmtId="164" fontId="0" fillId="4" borderId="31" xfId="1" applyNumberFormat="1" applyFont="1" applyFill="1" applyBorder="1" applyAlignment="1">
      <alignment vertical="top"/>
    </xf>
    <xf numFmtId="0" fontId="0" fillId="4" borderId="31" xfId="0" applyFill="1" applyBorder="1" applyAlignment="1">
      <alignment vertical="top"/>
    </xf>
    <xf numFmtId="0" fontId="0" fillId="0" borderId="25" xfId="0" applyBorder="1" applyAlignment="1">
      <alignment vertical="top" wrapText="1"/>
    </xf>
    <xf numFmtId="164" fontId="0" fillId="0" borderId="25" xfId="1" applyNumberFormat="1" applyFont="1" applyBorder="1" applyAlignment="1">
      <alignment vertical="top" wrapText="1"/>
    </xf>
    <xf numFmtId="0" fontId="0" fillId="0" borderId="25" xfId="0" applyBorder="1" applyAlignment="1">
      <alignment vertical="top"/>
    </xf>
    <xf numFmtId="0" fontId="6" fillId="7" borderId="1" xfId="0" applyFont="1" applyFill="1" applyBorder="1" applyAlignment="1">
      <alignment vertical="top"/>
    </xf>
    <xf numFmtId="0" fontId="5" fillId="7" borderId="1" xfId="0" applyFont="1" applyFill="1" applyBorder="1" applyAlignment="1">
      <alignment vertical="top" wrapText="1"/>
    </xf>
    <xf numFmtId="0" fontId="5" fillId="7" borderId="14" xfId="0" applyFont="1" applyFill="1" applyBorder="1" applyAlignment="1">
      <alignment vertical="top" wrapText="1"/>
    </xf>
    <xf numFmtId="0" fontId="0" fillId="0" borderId="40" xfId="0" applyBorder="1" applyAlignment="1">
      <alignment vertical="top"/>
    </xf>
    <xf numFmtId="44" fontId="0" fillId="0" borderId="0" xfId="1" applyFont="1" applyBorder="1" applyAlignment="1">
      <alignment vertical="top"/>
    </xf>
    <xf numFmtId="0" fontId="0" fillId="0" borderId="1" xfId="1" applyNumberFormat="1" applyFont="1" applyFill="1" applyBorder="1" applyAlignment="1">
      <alignment vertical="top" wrapText="1"/>
    </xf>
    <xf numFmtId="0" fontId="0" fillId="0" borderId="1" xfId="1" applyNumberFormat="1" applyFont="1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1" xfId="1" applyNumberFormat="1" applyFont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164" fontId="0" fillId="7" borderId="1" xfId="1" applyNumberFormat="1" applyFont="1" applyFill="1" applyBorder="1" applyAlignment="1">
      <alignment vertical="top" wrapText="1"/>
    </xf>
    <xf numFmtId="0" fontId="3" fillId="3" borderId="1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/>
    </xf>
    <xf numFmtId="164" fontId="3" fillId="3" borderId="14" xfId="1" applyNumberFormat="1" applyFont="1" applyFill="1" applyBorder="1" applyAlignment="1">
      <alignment vertical="top" wrapText="1"/>
    </xf>
    <xf numFmtId="44" fontId="0" fillId="7" borderId="1" xfId="1" applyFont="1" applyFill="1" applyBorder="1" applyAlignment="1">
      <alignment vertical="top" wrapText="1"/>
    </xf>
    <xf numFmtId="0" fontId="3" fillId="8" borderId="0" xfId="0" applyFont="1" applyFill="1" applyAlignment="1">
      <alignment vertical="top" wrapText="1"/>
    </xf>
    <xf numFmtId="166" fontId="3" fillId="3" borderId="1" xfId="2" applyNumberFormat="1" applyFont="1" applyFill="1" applyBorder="1" applyAlignment="1">
      <alignment vertical="top" wrapText="1"/>
    </xf>
    <xf numFmtId="44" fontId="3" fillId="3" borderId="14" xfId="1" applyFont="1" applyFill="1" applyBorder="1" applyAlignment="1">
      <alignment vertical="top" wrapText="1"/>
    </xf>
    <xf numFmtId="0" fontId="3" fillId="8" borderId="1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5" fillId="7" borderId="14" xfId="0" applyFont="1" applyFill="1" applyBorder="1" applyAlignment="1">
      <alignment vertical="top"/>
    </xf>
    <xf numFmtId="164" fontId="3" fillId="7" borderId="14" xfId="1" applyNumberFormat="1" applyFont="1" applyFill="1" applyBorder="1" applyAlignment="1">
      <alignment vertical="top" wrapText="1"/>
    </xf>
    <xf numFmtId="0" fontId="6" fillId="4" borderId="11" xfId="0" applyFont="1" applyFill="1" applyBorder="1" applyAlignment="1">
      <alignment vertical="top" wrapText="1"/>
    </xf>
    <xf numFmtId="0" fontId="0" fillId="4" borderId="41" xfId="0" applyFill="1" applyBorder="1" applyAlignment="1">
      <alignment vertical="top" wrapText="1"/>
    </xf>
    <xf numFmtId="0" fontId="0" fillId="4" borderId="41" xfId="0" applyFill="1" applyBorder="1" applyAlignment="1">
      <alignment vertical="top"/>
    </xf>
    <xf numFmtId="164" fontId="0" fillId="4" borderId="41" xfId="1" applyNumberFormat="1" applyFont="1" applyFill="1" applyBorder="1" applyAlignment="1">
      <alignment vertical="top"/>
    </xf>
    <xf numFmtId="164" fontId="0" fillId="4" borderId="41" xfId="1" applyNumberFormat="1" applyFont="1" applyFill="1" applyBorder="1" applyAlignment="1">
      <alignment vertical="top" wrapText="1"/>
    </xf>
    <xf numFmtId="0" fontId="6" fillId="4" borderId="42" xfId="0" applyFont="1" applyFill="1" applyBorder="1" applyAlignment="1">
      <alignment vertical="top" wrapText="1"/>
    </xf>
    <xf numFmtId="44" fontId="5" fillId="4" borderId="43" xfId="1" applyFont="1" applyFill="1" applyBorder="1" applyAlignment="1">
      <alignment vertical="top" wrapText="1"/>
    </xf>
    <xf numFmtId="0" fontId="0" fillId="8" borderId="0" xfId="0" applyFill="1" applyAlignment="1">
      <alignment vertical="top" wrapText="1"/>
    </xf>
    <xf numFmtId="164" fontId="3" fillId="8" borderId="0" xfId="1" applyNumberFormat="1" applyFont="1" applyFill="1" applyBorder="1" applyAlignment="1">
      <alignment vertical="top" wrapText="1"/>
    </xf>
    <xf numFmtId="164" fontId="0" fillId="8" borderId="0" xfId="1" applyNumberFormat="1" applyFont="1" applyFill="1" applyBorder="1" applyAlignment="1">
      <alignment vertical="top"/>
    </xf>
    <xf numFmtId="0" fontId="0" fillId="8" borderId="0" xfId="0" applyFill="1" applyAlignment="1">
      <alignment vertical="top"/>
    </xf>
    <xf numFmtId="44" fontId="3" fillId="8" borderId="0" xfId="1" applyFont="1" applyFill="1" applyBorder="1" applyAlignment="1">
      <alignment vertical="top" wrapText="1"/>
    </xf>
    <xf numFmtId="165" fontId="3" fillId="4" borderId="38" xfId="1" applyNumberFormat="1" applyFont="1" applyFill="1" applyBorder="1" applyAlignment="1">
      <alignment vertical="top"/>
    </xf>
    <xf numFmtId="0" fontId="0" fillId="7" borderId="1" xfId="0" applyFill="1" applyBorder="1" applyAlignment="1">
      <alignment vertical="top" wrapText="1"/>
    </xf>
    <xf numFmtId="0" fontId="11" fillId="4" borderId="4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164" fontId="6" fillId="3" borderId="2" xfId="1" applyNumberFormat="1" applyFont="1" applyFill="1" applyBorder="1" applyAlignment="1">
      <alignment vertical="top" wrapText="1"/>
    </xf>
    <xf numFmtId="44" fontId="7" fillId="8" borderId="1" xfId="1" applyFont="1" applyFill="1" applyBorder="1" applyAlignment="1">
      <alignment vertical="top" wrapText="1"/>
    </xf>
    <xf numFmtId="44" fontId="4" fillId="8" borderId="1" xfId="1" applyFont="1" applyFill="1" applyBorder="1" applyAlignment="1">
      <alignment vertical="top" wrapText="1"/>
    </xf>
    <xf numFmtId="44" fontId="5" fillId="0" borderId="1" xfId="1" applyFont="1" applyFill="1" applyBorder="1" applyAlignment="1">
      <alignment vertical="top" wrapText="1"/>
    </xf>
    <xf numFmtId="44" fontId="6" fillId="0" borderId="1" xfId="1" applyFont="1" applyFill="1" applyBorder="1" applyAlignment="1">
      <alignment vertical="top" wrapText="1"/>
    </xf>
    <xf numFmtId="44" fontId="3" fillId="3" borderId="14" xfId="1" applyFont="1" applyFill="1" applyBorder="1" applyAlignment="1">
      <alignment vertical="top"/>
    </xf>
    <xf numFmtId="164" fontId="0" fillId="0" borderId="0" xfId="0" applyNumberFormat="1" applyAlignment="1">
      <alignment vertical="top"/>
    </xf>
    <xf numFmtId="10" fontId="0" fillId="0" borderId="19" xfId="3" applyNumberFormat="1" applyFont="1" applyBorder="1" applyAlignment="1">
      <alignment vertical="top"/>
    </xf>
    <xf numFmtId="44" fontId="5" fillId="7" borderId="1" xfId="1" applyFont="1" applyFill="1" applyBorder="1" applyAlignment="1">
      <alignment vertical="top" wrapText="1"/>
    </xf>
    <xf numFmtId="44" fontId="5" fillId="7" borderId="14" xfId="1" applyFont="1" applyFill="1" applyBorder="1" applyAlignment="1">
      <alignment vertical="top" wrapText="1"/>
    </xf>
    <xf numFmtId="0" fontId="6" fillId="4" borderId="44" xfId="0" applyFont="1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1" fillId="8" borderId="10" xfId="0" applyFont="1" applyFill="1" applyBorder="1" applyAlignment="1">
      <alignment vertical="top" wrapText="1"/>
    </xf>
    <xf numFmtId="0" fontId="8" fillId="4" borderId="41" xfId="0" applyFont="1" applyFill="1" applyBorder="1" applyAlignment="1">
      <alignment vertical="top" wrapText="1"/>
    </xf>
    <xf numFmtId="165" fontId="11" fillId="4" borderId="13" xfId="1" applyNumberFormat="1" applyFont="1" applyFill="1" applyBorder="1" applyAlignment="1">
      <alignment vertical="top" wrapText="1"/>
    </xf>
    <xf numFmtId="0" fontId="0" fillId="4" borderId="16" xfId="0" applyFill="1" applyBorder="1" applyAlignment="1">
      <alignment vertical="top" wrapText="1"/>
    </xf>
    <xf numFmtId="44" fontId="5" fillId="4" borderId="27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vertical="top" wrapText="1"/>
    </xf>
    <xf numFmtId="164" fontId="3" fillId="4" borderId="41" xfId="1" applyNumberFormat="1" applyFont="1" applyFill="1" applyBorder="1" applyAlignment="1">
      <alignment vertical="top" wrapText="1"/>
    </xf>
    <xf numFmtId="0" fontId="3" fillId="4" borderId="44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top"/>
    </xf>
    <xf numFmtId="0" fontId="3" fillId="3" borderId="35" xfId="0" applyFont="1" applyFill="1" applyBorder="1" applyAlignment="1">
      <alignment horizontal="center" vertical="top"/>
    </xf>
    <xf numFmtId="0" fontId="3" fillId="3" borderId="23" xfId="0" applyFont="1" applyFill="1" applyBorder="1" applyAlignment="1">
      <alignment horizontal="center" vertical="top"/>
    </xf>
    <xf numFmtId="0" fontId="3" fillId="3" borderId="15" xfId="0" applyFont="1" applyFill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top"/>
    </xf>
    <xf numFmtId="0" fontId="3" fillId="3" borderId="45" xfId="0" applyFont="1" applyFill="1" applyBorder="1" applyAlignment="1">
      <alignment horizontal="center" vertical="top"/>
    </xf>
    <xf numFmtId="0" fontId="3" fillId="3" borderId="46" xfId="0" applyFont="1" applyFill="1" applyBorder="1" applyAlignment="1">
      <alignment horizontal="center" vertical="top"/>
    </xf>
    <xf numFmtId="0" fontId="3" fillId="3" borderId="47" xfId="0" applyFont="1" applyFill="1" applyBorder="1" applyAlignment="1">
      <alignment horizontal="center" vertical="top"/>
    </xf>
    <xf numFmtId="0" fontId="0" fillId="4" borderId="24" xfId="0" applyFill="1" applyBorder="1" applyAlignment="1">
      <alignment horizontal="center" vertical="top" wrapText="1"/>
    </xf>
    <xf numFmtId="0" fontId="0" fillId="4" borderId="25" xfId="0" applyFill="1" applyBorder="1" applyAlignment="1">
      <alignment horizontal="center" vertical="top" wrapText="1"/>
    </xf>
    <xf numFmtId="0" fontId="0" fillId="4" borderId="26" xfId="0" applyFill="1" applyBorder="1" applyAlignment="1">
      <alignment horizontal="center" vertical="top" wrapText="1"/>
    </xf>
    <xf numFmtId="0" fontId="2" fillId="2" borderId="0" xfId="0" applyFont="1" applyFill="1"/>
    <xf numFmtId="0" fontId="0" fillId="0" borderId="0" xfId="0"/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Comparación Ejecutiva – Ingresos vs Egresos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ln>
              <a:prstDash val="solid"/>
            </a:ln>
          </c:spPr>
          <c:invertIfNegative val="0"/>
          <c:cat>
            <c:strRef>
              <c:f>Dashboard!$A$3:$A$4</c:f>
              <c:strCache>
                <c:ptCount val="2"/>
                <c:pt idx="0">
                  <c:v>Total Ingresos</c:v>
                </c:pt>
                <c:pt idx="1">
                  <c:v>Total Egresos</c:v>
                </c:pt>
              </c:strCache>
            </c:strRef>
          </c:cat>
          <c:val>
            <c:numRef>
              <c:f>Dashboard!$B$3:$B$4</c:f>
              <c:numCache>
                <c:formatCode>General</c:formatCode>
                <c:ptCount val="2"/>
                <c:pt idx="0">
                  <c:v>402360.1</c:v>
                </c:pt>
                <c:pt idx="1">
                  <c:v>402359.62399999995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0-4715-83B2-83C2049DA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9"/>
  <sheetViews>
    <sheetView showGridLines="0" tabSelected="1" topLeftCell="A193" zoomScale="89" zoomScaleNormal="89" workbookViewId="0">
      <selection activeCell="B224" sqref="B224"/>
    </sheetView>
  </sheetViews>
  <sheetFormatPr baseColWidth="10" defaultColWidth="8.88671875" defaultRowHeight="14.4" x14ac:dyDescent="0.3"/>
  <cols>
    <col min="1" max="1" width="2.21875" style="2" customWidth="1"/>
    <col min="2" max="2" width="37.33203125" style="2" customWidth="1"/>
    <col min="3" max="3" width="56.33203125" style="2" customWidth="1"/>
    <col min="4" max="4" width="17.5546875" style="3" customWidth="1"/>
    <col min="5" max="5" width="14.6640625" style="3" customWidth="1"/>
    <col min="6" max="6" width="14.6640625" style="11" customWidth="1"/>
    <col min="7" max="7" width="14.6640625" style="12" customWidth="1"/>
    <col min="8" max="11" width="14.6640625" style="2" customWidth="1"/>
    <col min="12" max="16384" width="8.88671875" style="2"/>
  </cols>
  <sheetData>
    <row r="1" spans="1:11" ht="40.950000000000003" customHeight="1" x14ac:dyDescent="0.3">
      <c r="A1" s="6"/>
      <c r="B1" s="175" t="s">
        <v>199</v>
      </c>
      <c r="C1" s="6"/>
      <c r="D1" s="7"/>
      <c r="E1" s="7"/>
      <c r="F1" s="9"/>
      <c r="G1" s="10"/>
      <c r="H1" s="6"/>
      <c r="I1" s="6"/>
      <c r="J1" s="6"/>
      <c r="K1" s="6"/>
    </row>
    <row r="2" spans="1:11" ht="18.600000000000001" thickBot="1" x14ac:dyDescent="0.35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48" customHeight="1" x14ac:dyDescent="0.3">
      <c r="B3" s="16" t="s">
        <v>1</v>
      </c>
      <c r="C3" s="17"/>
      <c r="D3" s="18"/>
      <c r="E3" s="18"/>
      <c r="F3" s="19"/>
      <c r="G3" s="20"/>
    </row>
    <row r="4" spans="1:11" ht="28.8" x14ac:dyDescent="0.3">
      <c r="B4" s="21"/>
      <c r="C4" s="4" t="s">
        <v>2</v>
      </c>
      <c r="D4" s="5" t="s">
        <v>3</v>
      </c>
      <c r="E4" s="5" t="s">
        <v>4</v>
      </c>
      <c r="F4" s="13" t="s">
        <v>5</v>
      </c>
      <c r="G4" s="22" t="s">
        <v>6</v>
      </c>
    </row>
    <row r="5" spans="1:11" x14ac:dyDescent="0.3">
      <c r="B5" s="21"/>
      <c r="C5" s="35" t="s">
        <v>7</v>
      </c>
      <c r="D5" s="8">
        <v>758</v>
      </c>
      <c r="E5" s="34">
        <v>31</v>
      </c>
      <c r="F5" s="31">
        <f t="shared" ref="F5:F10" si="0">+D5*E5</f>
        <v>23498</v>
      </c>
      <c r="G5" s="41">
        <f t="shared" ref="G5:G10" si="1">+F5*12</f>
        <v>281976</v>
      </c>
    </row>
    <row r="6" spans="1:11" x14ac:dyDescent="0.3">
      <c r="B6" s="21"/>
      <c r="C6" s="35" t="s">
        <v>8</v>
      </c>
      <c r="D6" s="8">
        <v>372</v>
      </c>
      <c r="E6" s="34">
        <v>5</v>
      </c>
      <c r="F6" s="31">
        <f t="shared" si="0"/>
        <v>1860</v>
      </c>
      <c r="G6" s="41">
        <f t="shared" si="1"/>
        <v>22320</v>
      </c>
    </row>
    <row r="7" spans="1:11" x14ac:dyDescent="0.3">
      <c r="B7" s="21"/>
      <c r="C7" s="35" t="s">
        <v>9</v>
      </c>
      <c r="D7" s="8">
        <v>11</v>
      </c>
      <c r="E7" s="34">
        <v>32</v>
      </c>
      <c r="F7" s="31">
        <f t="shared" si="0"/>
        <v>352</v>
      </c>
      <c r="G7" s="41">
        <f t="shared" si="1"/>
        <v>4224</v>
      </c>
    </row>
    <row r="8" spans="1:11" x14ac:dyDescent="0.3">
      <c r="B8" s="21"/>
      <c r="C8" s="35" t="s">
        <v>10</v>
      </c>
      <c r="D8" s="8">
        <v>1</v>
      </c>
      <c r="E8" s="34">
        <v>204.8</v>
      </c>
      <c r="F8" s="31">
        <f t="shared" si="0"/>
        <v>204.8</v>
      </c>
      <c r="G8" s="41">
        <f t="shared" si="1"/>
        <v>2457.6000000000004</v>
      </c>
    </row>
    <row r="9" spans="1:11" x14ac:dyDescent="0.3">
      <c r="B9" s="21"/>
      <c r="C9" s="4" t="s">
        <v>11</v>
      </c>
      <c r="D9" s="8">
        <v>170</v>
      </c>
      <c r="E9" s="34">
        <v>3.5</v>
      </c>
      <c r="F9" s="31">
        <f t="shared" si="0"/>
        <v>595</v>
      </c>
      <c r="G9" s="41">
        <f t="shared" si="1"/>
        <v>7140</v>
      </c>
    </row>
    <row r="10" spans="1:11" x14ac:dyDescent="0.3">
      <c r="B10" s="21"/>
      <c r="C10" s="4" t="s">
        <v>12</v>
      </c>
      <c r="D10" s="8">
        <v>266</v>
      </c>
      <c r="E10" s="34">
        <v>3.5</v>
      </c>
      <c r="F10" s="31">
        <f t="shared" si="0"/>
        <v>931</v>
      </c>
      <c r="G10" s="41">
        <f t="shared" si="1"/>
        <v>11172</v>
      </c>
    </row>
    <row r="11" spans="1:11" ht="15" thickBot="1" x14ac:dyDescent="0.35">
      <c r="B11" s="23"/>
      <c r="C11" s="24" t="s">
        <v>13</v>
      </c>
      <c r="D11" s="25"/>
      <c r="E11" s="25"/>
      <c r="F11" s="32">
        <f>SUM(F5:F10)</f>
        <v>27440.799999999999</v>
      </c>
      <c r="G11" s="42">
        <f>SUM(G5:G10)</f>
        <v>329289.59999999998</v>
      </c>
    </row>
    <row r="12" spans="1:11" ht="6.6" customHeight="1" thickBot="1" x14ac:dyDescent="0.35">
      <c r="C12" s="27"/>
      <c r="F12" s="28"/>
      <c r="G12" s="29"/>
    </row>
    <row r="13" spans="1:11" ht="28.8" x14ac:dyDescent="0.3">
      <c r="B13" s="16" t="s">
        <v>14</v>
      </c>
      <c r="C13" s="17"/>
      <c r="D13" s="18"/>
      <c r="E13" s="18"/>
      <c r="F13" s="19"/>
      <c r="G13" s="20"/>
    </row>
    <row r="14" spans="1:11" ht="28.8" x14ac:dyDescent="0.3">
      <c r="B14" s="21"/>
      <c r="C14" s="4" t="s">
        <v>2</v>
      </c>
      <c r="D14" s="5" t="s">
        <v>3</v>
      </c>
      <c r="E14" s="5" t="s">
        <v>4</v>
      </c>
      <c r="F14" s="13" t="s">
        <v>5</v>
      </c>
      <c r="G14" s="22" t="s">
        <v>6</v>
      </c>
    </row>
    <row r="15" spans="1:11" x14ac:dyDescent="0.3">
      <c r="B15" s="21"/>
      <c r="C15" s="4" t="s">
        <v>15</v>
      </c>
      <c r="D15" s="8">
        <v>1</v>
      </c>
      <c r="E15" s="34">
        <v>36</v>
      </c>
      <c r="F15" s="31">
        <f>+D15*E15</f>
        <v>36</v>
      </c>
      <c r="G15" s="43">
        <f>+F15*12</f>
        <v>432</v>
      </c>
    </row>
    <row r="16" spans="1:11" x14ac:dyDescent="0.3">
      <c r="B16" s="21"/>
      <c r="C16" s="4" t="s">
        <v>16</v>
      </c>
      <c r="D16" s="8">
        <v>1</v>
      </c>
      <c r="E16" s="34">
        <v>31</v>
      </c>
      <c r="F16" s="31">
        <f>+D16*E16</f>
        <v>31</v>
      </c>
      <c r="G16" s="43">
        <f>+F16*12</f>
        <v>372</v>
      </c>
    </row>
    <row r="17" spans="2:7" x14ac:dyDescent="0.3">
      <c r="B17" s="21"/>
      <c r="C17" s="4" t="s">
        <v>17</v>
      </c>
      <c r="D17" s="8">
        <v>11</v>
      </c>
      <c r="E17" s="34">
        <v>22</v>
      </c>
      <c r="F17" s="31">
        <f>+D17*E17</f>
        <v>242</v>
      </c>
      <c r="G17" s="43">
        <f>+F17*12</f>
        <v>2904</v>
      </c>
    </row>
    <row r="18" spans="2:7" x14ac:dyDescent="0.3">
      <c r="B18" s="21"/>
      <c r="C18" s="4" t="s">
        <v>18</v>
      </c>
      <c r="D18" s="8">
        <v>5</v>
      </c>
      <c r="E18" s="34">
        <v>32</v>
      </c>
      <c r="F18" s="31">
        <f>+D18*E18</f>
        <v>160</v>
      </c>
      <c r="G18" s="43">
        <f>+F18*12</f>
        <v>1920</v>
      </c>
    </row>
    <row r="19" spans="2:7" x14ac:dyDescent="0.3">
      <c r="B19" s="21"/>
      <c r="C19" s="4" t="s">
        <v>19</v>
      </c>
      <c r="D19" s="8">
        <v>1</v>
      </c>
      <c r="E19" s="34">
        <v>32</v>
      </c>
      <c r="F19" s="31">
        <f>+D19*E19</f>
        <v>32</v>
      </c>
      <c r="G19" s="43">
        <f>+F19*12</f>
        <v>384</v>
      </c>
    </row>
    <row r="20" spans="2:7" ht="15" thickBot="1" x14ac:dyDescent="0.35">
      <c r="B20" s="23"/>
      <c r="C20" s="24" t="s">
        <v>13</v>
      </c>
      <c r="D20" s="25"/>
      <c r="E20" s="25"/>
      <c r="F20" s="32">
        <f>SUM(F15:F19)</f>
        <v>501</v>
      </c>
      <c r="G20" s="44">
        <f>SUM(G15:G19)</f>
        <v>6012</v>
      </c>
    </row>
    <row r="21" spans="2:7" ht="6" customHeight="1" thickBot="1" x14ac:dyDescent="0.35">
      <c r="C21" s="27"/>
      <c r="F21" s="28"/>
      <c r="G21" s="29"/>
    </row>
    <row r="22" spans="2:7" ht="28.8" x14ac:dyDescent="0.3">
      <c r="B22" s="16" t="s">
        <v>20</v>
      </c>
      <c r="C22" s="17"/>
      <c r="D22" s="18"/>
      <c r="E22" s="18"/>
      <c r="F22" s="19"/>
      <c r="G22" s="20"/>
    </row>
    <row r="23" spans="2:7" ht="28.8" x14ac:dyDescent="0.3">
      <c r="B23" s="21"/>
      <c r="C23" s="4" t="s">
        <v>2</v>
      </c>
      <c r="D23" s="5" t="s">
        <v>3</v>
      </c>
      <c r="E23" s="5" t="s">
        <v>21</v>
      </c>
      <c r="F23" s="13" t="s">
        <v>5</v>
      </c>
      <c r="G23" s="22" t="s">
        <v>6</v>
      </c>
    </row>
    <row r="24" spans="2:7" x14ac:dyDescent="0.3">
      <c r="B24" s="21"/>
      <c r="C24" s="4" t="s">
        <v>22</v>
      </c>
      <c r="D24" s="8">
        <v>1</v>
      </c>
      <c r="E24" s="34">
        <v>300</v>
      </c>
      <c r="F24" s="13">
        <f t="shared" ref="F24:F35" si="2">+D24*E24</f>
        <v>300</v>
      </c>
      <c r="G24" s="43">
        <f t="shared" ref="G24:G35" si="3">+F24*12</f>
        <v>3600</v>
      </c>
    </row>
    <row r="25" spans="2:7" x14ac:dyDescent="0.3">
      <c r="B25" s="21"/>
      <c r="C25" s="4" t="s">
        <v>23</v>
      </c>
      <c r="D25" s="8">
        <v>1</v>
      </c>
      <c r="E25" s="34">
        <v>300</v>
      </c>
      <c r="F25" s="13">
        <f t="shared" si="2"/>
        <v>300</v>
      </c>
      <c r="G25" s="43">
        <f t="shared" si="3"/>
        <v>3600</v>
      </c>
    </row>
    <row r="26" spans="2:7" x14ac:dyDescent="0.3">
      <c r="B26" s="21"/>
      <c r="C26" s="4" t="s">
        <v>24</v>
      </c>
      <c r="D26" s="8">
        <v>9</v>
      </c>
      <c r="E26" s="34">
        <v>125</v>
      </c>
      <c r="F26" s="13">
        <f t="shared" si="2"/>
        <v>1125</v>
      </c>
      <c r="G26" s="43">
        <f t="shared" si="3"/>
        <v>13500</v>
      </c>
    </row>
    <row r="27" spans="2:7" x14ac:dyDescent="0.3">
      <c r="B27" s="21"/>
      <c r="C27" s="4" t="s">
        <v>25</v>
      </c>
      <c r="D27" s="8">
        <v>1</v>
      </c>
      <c r="E27" s="34">
        <v>180</v>
      </c>
      <c r="F27" s="13">
        <f t="shared" si="2"/>
        <v>180</v>
      </c>
      <c r="G27" s="43">
        <f t="shared" si="3"/>
        <v>2160</v>
      </c>
    </row>
    <row r="28" spans="2:7" x14ac:dyDescent="0.3">
      <c r="B28" s="21"/>
      <c r="C28" s="4" t="s">
        <v>26</v>
      </c>
      <c r="D28" s="8">
        <v>1</v>
      </c>
      <c r="E28" s="34">
        <v>150</v>
      </c>
      <c r="F28" s="13">
        <f t="shared" si="2"/>
        <v>150</v>
      </c>
      <c r="G28" s="43">
        <f t="shared" si="3"/>
        <v>1800</v>
      </c>
    </row>
    <row r="29" spans="2:7" x14ac:dyDescent="0.3">
      <c r="B29" s="21"/>
      <c r="C29" s="4" t="s">
        <v>27</v>
      </c>
      <c r="D29" s="8">
        <v>5</v>
      </c>
      <c r="E29" s="34">
        <v>160</v>
      </c>
      <c r="F29" s="13">
        <f t="shared" si="2"/>
        <v>800</v>
      </c>
      <c r="G29" s="43">
        <f t="shared" si="3"/>
        <v>9600</v>
      </c>
    </row>
    <row r="30" spans="2:7" x14ac:dyDescent="0.3">
      <c r="B30" s="21"/>
      <c r="C30" s="4" t="s">
        <v>28</v>
      </c>
      <c r="D30" s="8">
        <v>1</v>
      </c>
      <c r="E30" s="34">
        <v>300</v>
      </c>
      <c r="F30" s="13">
        <f t="shared" si="2"/>
        <v>300</v>
      </c>
      <c r="G30" s="43">
        <f t="shared" si="3"/>
        <v>3600</v>
      </c>
    </row>
    <row r="31" spans="2:7" x14ac:dyDescent="0.3">
      <c r="B31" s="21"/>
      <c r="C31" s="4" t="s">
        <v>29</v>
      </c>
      <c r="D31" s="8">
        <v>1</v>
      </c>
      <c r="E31" s="34">
        <v>70</v>
      </c>
      <c r="F31" s="13">
        <f t="shared" si="2"/>
        <v>70</v>
      </c>
      <c r="G31" s="43">
        <f t="shared" si="3"/>
        <v>840</v>
      </c>
    </row>
    <row r="32" spans="2:7" x14ac:dyDescent="0.3">
      <c r="B32" s="21"/>
      <c r="C32" s="4" t="s">
        <v>30</v>
      </c>
      <c r="D32" s="8">
        <v>22</v>
      </c>
      <c r="E32" s="34">
        <v>6</v>
      </c>
      <c r="F32" s="13">
        <f t="shared" si="2"/>
        <v>132</v>
      </c>
      <c r="G32" s="43">
        <f t="shared" si="3"/>
        <v>1584</v>
      </c>
    </row>
    <row r="33" spans="2:7" x14ac:dyDescent="0.3">
      <c r="B33" s="21"/>
      <c r="C33" s="4" t="s">
        <v>31</v>
      </c>
      <c r="D33" s="8">
        <v>9</v>
      </c>
      <c r="E33" s="34">
        <v>8</v>
      </c>
      <c r="F33" s="13">
        <f t="shared" si="2"/>
        <v>72</v>
      </c>
      <c r="G33" s="43">
        <f t="shared" si="3"/>
        <v>864</v>
      </c>
    </row>
    <row r="34" spans="2:7" x14ac:dyDescent="0.3">
      <c r="B34" s="21"/>
      <c r="C34" s="4" t="s">
        <v>32</v>
      </c>
      <c r="D34" s="8">
        <v>1</v>
      </c>
      <c r="E34" s="34">
        <v>24</v>
      </c>
      <c r="F34" s="13">
        <f t="shared" si="2"/>
        <v>24</v>
      </c>
      <c r="G34" s="43">
        <f t="shared" si="3"/>
        <v>288</v>
      </c>
    </row>
    <row r="35" spans="2:7" x14ac:dyDescent="0.3">
      <c r="B35" s="21"/>
      <c r="C35" s="4" t="s">
        <v>33</v>
      </c>
      <c r="D35" s="8">
        <v>38</v>
      </c>
      <c r="E35" s="34">
        <v>40</v>
      </c>
      <c r="F35" s="13">
        <f t="shared" si="2"/>
        <v>1520</v>
      </c>
      <c r="G35" s="43">
        <f t="shared" si="3"/>
        <v>18240</v>
      </c>
    </row>
    <row r="36" spans="2:7" ht="15" thickBot="1" x14ac:dyDescent="0.35">
      <c r="B36" s="23"/>
      <c r="C36" s="24" t="s">
        <v>13</v>
      </c>
      <c r="D36" s="25"/>
      <c r="E36" s="25"/>
      <c r="F36" s="26">
        <f>SUM(F24:F35)</f>
        <v>4973</v>
      </c>
      <c r="G36" s="44">
        <f>SUM(G24:G35)</f>
        <v>59676</v>
      </c>
    </row>
    <row r="37" spans="2:7" ht="7.95" customHeight="1" thickBot="1" x14ac:dyDescent="0.35">
      <c r="B37" s="3"/>
    </row>
    <row r="38" spans="2:7" x14ac:dyDescent="0.3">
      <c r="B38" s="16" t="s">
        <v>34</v>
      </c>
      <c r="C38" s="17"/>
      <c r="D38" s="18"/>
      <c r="E38" s="18"/>
      <c r="F38" s="19"/>
      <c r="G38" s="20"/>
    </row>
    <row r="39" spans="2:7" ht="28.8" x14ac:dyDescent="0.3">
      <c r="B39" s="21"/>
      <c r="C39" s="4" t="s">
        <v>35</v>
      </c>
      <c r="D39" s="8"/>
      <c r="E39" s="5" t="s">
        <v>36</v>
      </c>
      <c r="F39" s="13" t="s">
        <v>4</v>
      </c>
      <c r="G39" s="22" t="s">
        <v>6</v>
      </c>
    </row>
    <row r="40" spans="2:7" x14ac:dyDescent="0.3">
      <c r="B40" s="21"/>
      <c r="C40" s="4" t="s">
        <v>37</v>
      </c>
      <c r="D40" s="8"/>
      <c r="E40" s="8">
        <v>30</v>
      </c>
      <c r="F40" s="34">
        <v>10</v>
      </c>
      <c r="G40" s="43">
        <f t="shared" ref="G40:G46" si="4">+E40*F40</f>
        <v>300</v>
      </c>
    </row>
    <row r="41" spans="2:7" x14ac:dyDescent="0.3">
      <c r="B41" s="21"/>
      <c r="C41" s="4" t="s">
        <v>38</v>
      </c>
      <c r="D41" s="8"/>
      <c r="E41" s="8">
        <v>10</v>
      </c>
      <c r="F41" s="34">
        <v>70</v>
      </c>
      <c r="G41" s="43">
        <f t="shared" si="4"/>
        <v>700</v>
      </c>
    </row>
    <row r="42" spans="2:7" x14ac:dyDescent="0.3">
      <c r="B42" s="21"/>
      <c r="C42" s="4" t="s">
        <v>39</v>
      </c>
      <c r="D42" s="8"/>
      <c r="E42" s="8">
        <v>10</v>
      </c>
      <c r="F42" s="34">
        <v>20</v>
      </c>
      <c r="G42" s="43">
        <f t="shared" si="4"/>
        <v>200</v>
      </c>
    </row>
    <row r="43" spans="2:7" ht="28.8" x14ac:dyDescent="0.3">
      <c r="B43" s="21"/>
      <c r="C43" s="5" t="s">
        <v>40</v>
      </c>
      <c r="D43" s="8"/>
      <c r="E43" s="8">
        <v>30</v>
      </c>
      <c r="F43" s="34">
        <v>38.5</v>
      </c>
      <c r="G43" s="43">
        <f t="shared" si="4"/>
        <v>1155</v>
      </c>
    </row>
    <row r="44" spans="2:7" ht="28.8" x14ac:dyDescent="0.3">
      <c r="B44" s="21"/>
      <c r="C44" s="5" t="s">
        <v>41</v>
      </c>
      <c r="D44" s="8"/>
      <c r="E44" s="8">
        <v>30</v>
      </c>
      <c r="F44" s="34">
        <v>46</v>
      </c>
      <c r="G44" s="43">
        <f t="shared" si="4"/>
        <v>1380</v>
      </c>
    </row>
    <row r="45" spans="2:7" ht="28.8" x14ac:dyDescent="0.3">
      <c r="B45" s="21"/>
      <c r="C45" s="5" t="s">
        <v>42</v>
      </c>
      <c r="D45" s="8"/>
      <c r="E45" s="8">
        <v>370</v>
      </c>
      <c r="F45" s="34">
        <v>5.25</v>
      </c>
      <c r="G45" s="43">
        <f t="shared" si="4"/>
        <v>1942.5</v>
      </c>
    </row>
    <row r="46" spans="2:7" x14ac:dyDescent="0.3">
      <c r="B46" s="21"/>
      <c r="C46" s="4" t="s">
        <v>43</v>
      </c>
      <c r="D46" s="8"/>
      <c r="E46" s="8">
        <v>5</v>
      </c>
      <c r="F46" s="34">
        <v>6</v>
      </c>
      <c r="G46" s="43">
        <f t="shared" si="4"/>
        <v>30</v>
      </c>
    </row>
    <row r="47" spans="2:7" ht="15" thickBot="1" x14ac:dyDescent="0.35">
      <c r="B47" s="23"/>
      <c r="C47" s="24" t="s">
        <v>13</v>
      </c>
      <c r="D47" s="25"/>
      <c r="E47" s="25"/>
      <c r="F47" s="30"/>
      <c r="G47" s="44">
        <f>SUM(G40:G46)</f>
        <v>5707.5</v>
      </c>
    </row>
    <row r="48" spans="2:7" ht="4.95" customHeight="1" thickBot="1" x14ac:dyDescent="0.35">
      <c r="B48" s="3"/>
    </row>
    <row r="49" spans="1:11" ht="28.8" x14ac:dyDescent="0.3">
      <c r="B49" s="47" t="s">
        <v>169</v>
      </c>
      <c r="C49" s="17"/>
      <c r="D49" s="18"/>
      <c r="E49" s="18"/>
      <c r="F49" s="19"/>
      <c r="G49" s="20"/>
    </row>
    <row r="50" spans="1:11" x14ac:dyDescent="0.3">
      <c r="B50" s="21"/>
      <c r="C50" s="4" t="s">
        <v>35</v>
      </c>
      <c r="D50" s="8"/>
      <c r="E50" s="8"/>
      <c r="F50" s="15"/>
      <c r="G50" s="22" t="s">
        <v>6</v>
      </c>
    </row>
    <row r="51" spans="1:11" x14ac:dyDescent="0.3">
      <c r="B51" s="21"/>
      <c r="C51" s="4" t="s">
        <v>44</v>
      </c>
      <c r="D51" s="8"/>
      <c r="E51" s="8"/>
      <c r="F51" s="15"/>
      <c r="G51" s="45">
        <v>100</v>
      </c>
    </row>
    <row r="52" spans="1:11" x14ac:dyDescent="0.3">
      <c r="B52" s="21"/>
      <c r="C52" s="4" t="s">
        <v>45</v>
      </c>
      <c r="D52" s="8"/>
      <c r="E52" s="8"/>
      <c r="F52" s="15"/>
      <c r="G52" s="45">
        <v>1100</v>
      </c>
    </row>
    <row r="53" spans="1:11" x14ac:dyDescent="0.3">
      <c r="B53" s="21"/>
      <c r="C53" s="35" t="s">
        <v>168</v>
      </c>
      <c r="D53" s="8"/>
      <c r="E53" s="8"/>
      <c r="F53" s="15"/>
      <c r="G53" s="45">
        <v>475</v>
      </c>
    </row>
    <row r="54" spans="1:11" ht="15" thickBot="1" x14ac:dyDescent="0.35">
      <c r="B54" s="23"/>
      <c r="C54" s="24" t="s">
        <v>13</v>
      </c>
      <c r="D54" s="25"/>
      <c r="E54" s="25"/>
      <c r="F54" s="30"/>
      <c r="G54" s="46">
        <f>SUM(G51:G53)</f>
        <v>1675</v>
      </c>
    </row>
    <row r="55" spans="1:11" ht="6.6" customHeight="1" x14ac:dyDescent="0.3">
      <c r="B55" s="3"/>
    </row>
    <row r="56" spans="1:11" s="52" customFormat="1" ht="18" x14ac:dyDescent="0.3">
      <c r="B56" s="53" t="s">
        <v>160</v>
      </c>
      <c r="C56" s="54"/>
      <c r="D56" s="53"/>
      <c r="E56" s="53"/>
      <c r="F56" s="53"/>
      <c r="G56" s="53"/>
      <c r="H56" s="53"/>
      <c r="I56" s="53"/>
      <c r="J56" s="53"/>
      <c r="K56" s="55">
        <f>+G11+G20+G36+G47+G54</f>
        <v>402360.1</v>
      </c>
    </row>
    <row r="57" spans="1:11" x14ac:dyDescent="0.3">
      <c r="B57" s="3"/>
    </row>
    <row r="58" spans="1:11" ht="23.4" customHeight="1" thickBot="1" x14ac:dyDescent="0.35">
      <c r="A58" s="178" t="s">
        <v>167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</row>
    <row r="59" spans="1:11" ht="28.8" x14ac:dyDescent="0.3">
      <c r="B59" s="79" t="s">
        <v>46</v>
      </c>
      <c r="C59" s="56"/>
      <c r="D59" s="18"/>
      <c r="E59" s="18"/>
      <c r="F59" s="19"/>
      <c r="G59" s="57"/>
      <c r="H59" s="17"/>
      <c r="I59" s="17"/>
      <c r="J59" s="17"/>
      <c r="K59" s="58"/>
    </row>
    <row r="60" spans="1:11" ht="15" thickBot="1" x14ac:dyDescent="0.35">
      <c r="B60" s="80"/>
      <c r="C60" s="185" t="s">
        <v>47</v>
      </c>
      <c r="D60" s="186"/>
      <c r="E60" s="186"/>
      <c r="F60" s="186"/>
      <c r="G60" s="186"/>
      <c r="H60" s="186"/>
      <c r="I60" s="186"/>
      <c r="J60" s="186"/>
      <c r="K60" s="187"/>
    </row>
    <row r="61" spans="1:11" ht="15" thickBot="1" x14ac:dyDescent="0.35">
      <c r="B61" s="21"/>
      <c r="C61" s="91" t="s">
        <v>48</v>
      </c>
      <c r="D61" s="93">
        <v>482</v>
      </c>
      <c r="F61" s="60"/>
      <c r="G61" s="61"/>
      <c r="K61" s="62"/>
    </row>
    <row r="62" spans="1:11" ht="47.4" customHeight="1" x14ac:dyDescent="0.3">
      <c r="B62" s="21"/>
      <c r="C62" s="59" t="s">
        <v>49</v>
      </c>
      <c r="D62" s="92" t="s">
        <v>3</v>
      </c>
      <c r="E62" s="5" t="s">
        <v>50</v>
      </c>
      <c r="F62" s="13" t="s">
        <v>51</v>
      </c>
      <c r="G62" s="13" t="s">
        <v>52</v>
      </c>
      <c r="H62" s="5" t="s">
        <v>53</v>
      </c>
      <c r="I62" s="5" t="s">
        <v>54</v>
      </c>
      <c r="J62" s="5" t="s">
        <v>55</v>
      </c>
      <c r="K62" s="63" t="s">
        <v>56</v>
      </c>
    </row>
    <row r="63" spans="1:11" x14ac:dyDescent="0.3">
      <c r="B63" s="21"/>
      <c r="C63" s="64"/>
      <c r="D63" s="65"/>
      <c r="E63" s="65"/>
      <c r="F63" s="65"/>
      <c r="G63" s="66">
        <v>8.3299999999999999E-2</v>
      </c>
      <c r="H63" s="66">
        <v>8.3299999999999999E-2</v>
      </c>
      <c r="I63" s="66">
        <v>8.3299999999999999E-2</v>
      </c>
      <c r="J63" s="66">
        <v>0.1115</v>
      </c>
      <c r="K63" s="162">
        <v>0.03</v>
      </c>
    </row>
    <row r="64" spans="1:11" x14ac:dyDescent="0.3">
      <c r="B64" s="21"/>
      <c r="C64" s="67" t="s">
        <v>57</v>
      </c>
      <c r="D64" s="8">
        <v>1</v>
      </c>
      <c r="E64" s="36">
        <v>525</v>
      </c>
      <c r="F64" s="78">
        <f>+D64*E64</f>
        <v>525</v>
      </c>
      <c r="G64" s="76">
        <f>+F64*$G$63</f>
        <v>43.732500000000002</v>
      </c>
      <c r="H64" s="76">
        <f>+F64*$H$63</f>
        <v>43.732500000000002</v>
      </c>
      <c r="I64" s="76">
        <f>+F64*$I$63</f>
        <v>43.732500000000002</v>
      </c>
      <c r="J64" s="76">
        <f>+F64*$J$63</f>
        <v>58.537500000000001</v>
      </c>
      <c r="K64" s="76">
        <f>+F64*$K$63</f>
        <v>15.75</v>
      </c>
    </row>
    <row r="65" spans="2:11" x14ac:dyDescent="0.3">
      <c r="B65" s="21"/>
      <c r="C65" s="67" t="s">
        <v>58</v>
      </c>
      <c r="D65" s="8">
        <v>1</v>
      </c>
      <c r="E65" s="36">
        <v>550</v>
      </c>
      <c r="F65" s="78">
        <f>+D65*E65</f>
        <v>550</v>
      </c>
      <c r="G65" s="76">
        <f t="shared" ref="G65:G67" si="5">+F65*$G$63</f>
        <v>45.814999999999998</v>
      </c>
      <c r="H65" s="76">
        <f t="shared" ref="H65:H67" si="6">+F65*$H$63</f>
        <v>45.814999999999998</v>
      </c>
      <c r="I65" s="76">
        <f t="shared" ref="I65:I67" si="7">+F65*$I$63</f>
        <v>45.814999999999998</v>
      </c>
      <c r="J65" s="76">
        <f t="shared" ref="J65:J67" si="8">+F65*$J$63</f>
        <v>61.325000000000003</v>
      </c>
      <c r="K65" s="76">
        <f t="shared" ref="K65:K66" si="9">+F65*$K$63</f>
        <v>16.5</v>
      </c>
    </row>
    <row r="66" spans="2:11" x14ac:dyDescent="0.3">
      <c r="B66" s="21"/>
      <c r="C66" s="67" t="s">
        <v>59</v>
      </c>
      <c r="D66" s="8">
        <v>1</v>
      </c>
      <c r="E66" s="36">
        <v>494</v>
      </c>
      <c r="F66" s="78">
        <f>+D66*E66</f>
        <v>494</v>
      </c>
      <c r="G66" s="76">
        <f t="shared" si="5"/>
        <v>41.150199999999998</v>
      </c>
      <c r="H66" s="76">
        <f t="shared" si="6"/>
        <v>41.150199999999998</v>
      </c>
      <c r="I66" s="76">
        <f t="shared" si="7"/>
        <v>41.150199999999998</v>
      </c>
      <c r="J66" s="76">
        <f t="shared" si="8"/>
        <v>55.081000000000003</v>
      </c>
      <c r="K66" s="76">
        <f t="shared" si="9"/>
        <v>14.82</v>
      </c>
    </row>
    <row r="67" spans="2:11" x14ac:dyDescent="0.3">
      <c r="B67" s="21"/>
      <c r="C67" s="67" t="s">
        <v>60</v>
      </c>
      <c r="D67" s="8">
        <v>8</v>
      </c>
      <c r="E67" s="36">
        <f>+D61</f>
        <v>482</v>
      </c>
      <c r="F67" s="78">
        <f>+D67*E67</f>
        <v>3856</v>
      </c>
      <c r="G67" s="76">
        <f t="shared" si="5"/>
        <v>321.20479999999998</v>
      </c>
      <c r="H67" s="76">
        <f t="shared" si="6"/>
        <v>321.20479999999998</v>
      </c>
      <c r="I67" s="76">
        <f t="shared" si="7"/>
        <v>321.20479999999998</v>
      </c>
      <c r="J67" s="76">
        <f t="shared" si="8"/>
        <v>429.94400000000002</v>
      </c>
      <c r="K67" s="45" t="s">
        <v>194</v>
      </c>
    </row>
    <row r="68" spans="2:11" x14ac:dyDescent="0.3">
      <c r="B68" s="21"/>
      <c r="C68" s="67" t="s">
        <v>61</v>
      </c>
      <c r="D68" s="8"/>
      <c r="E68" s="36"/>
      <c r="F68" s="37">
        <f t="shared" ref="F68:K68" si="10">SUM(F64:F67)</f>
        <v>5425</v>
      </c>
      <c r="G68" s="77">
        <f t="shared" si="10"/>
        <v>451.90249999999997</v>
      </c>
      <c r="H68" s="77">
        <f t="shared" si="10"/>
        <v>451.90249999999997</v>
      </c>
      <c r="I68" s="77">
        <f t="shared" si="10"/>
        <v>451.90249999999997</v>
      </c>
      <c r="J68" s="77">
        <f t="shared" si="10"/>
        <v>604.88750000000005</v>
      </c>
      <c r="K68" s="81">
        <f t="shared" si="10"/>
        <v>47.07</v>
      </c>
    </row>
    <row r="69" spans="2:11" x14ac:dyDescent="0.3">
      <c r="B69" s="21"/>
      <c r="C69" s="67" t="s">
        <v>62</v>
      </c>
      <c r="D69" s="8"/>
      <c r="E69" s="48"/>
      <c r="F69" s="48">
        <v>12</v>
      </c>
      <c r="G69" s="48">
        <v>12</v>
      </c>
      <c r="H69" s="48">
        <v>12</v>
      </c>
      <c r="I69" s="48">
        <v>12</v>
      </c>
      <c r="J69" s="48">
        <v>12</v>
      </c>
      <c r="K69" s="68">
        <v>12</v>
      </c>
    </row>
    <row r="70" spans="2:11" x14ac:dyDescent="0.3">
      <c r="B70" s="21"/>
      <c r="C70" s="69" t="s">
        <v>170</v>
      </c>
      <c r="D70" s="50">
        <f>SUM(D64:D69)</f>
        <v>11</v>
      </c>
      <c r="E70" s="152"/>
      <c r="F70" s="95">
        <f t="shared" ref="F70:K70" si="11">+F68*F69</f>
        <v>65100</v>
      </c>
      <c r="G70" s="96">
        <f t="shared" si="11"/>
        <v>5422.83</v>
      </c>
      <c r="H70" s="96">
        <f t="shared" si="11"/>
        <v>5422.83</v>
      </c>
      <c r="I70" s="96">
        <f t="shared" si="11"/>
        <v>5422.83</v>
      </c>
      <c r="J70" s="96">
        <f t="shared" si="11"/>
        <v>7258.6500000000005</v>
      </c>
      <c r="K70" s="97">
        <f t="shared" si="11"/>
        <v>564.84</v>
      </c>
    </row>
    <row r="71" spans="2:11" x14ac:dyDescent="0.3">
      <c r="B71" s="82"/>
      <c r="C71" s="73" t="s">
        <v>63</v>
      </c>
      <c r="D71" s="191"/>
      <c r="E71" s="192"/>
      <c r="F71" s="192"/>
      <c r="G71" s="192"/>
      <c r="H71" s="192"/>
      <c r="I71" s="192"/>
      <c r="J71" s="193"/>
      <c r="K71" s="94">
        <f>SUM(F70:K70)</f>
        <v>89191.98</v>
      </c>
    </row>
    <row r="72" spans="2:11" ht="6" customHeight="1" thickBot="1" x14ac:dyDescent="0.35">
      <c r="B72" s="21"/>
      <c r="C72" s="86"/>
      <c r="F72" s="83"/>
      <c r="G72" s="51"/>
      <c r="H72" s="51"/>
      <c r="I72" s="51"/>
      <c r="J72" s="51"/>
      <c r="K72" s="84"/>
    </row>
    <row r="73" spans="2:11" x14ac:dyDescent="0.3">
      <c r="B73" s="166"/>
      <c r="C73" s="188" t="s">
        <v>64</v>
      </c>
      <c r="D73" s="189"/>
      <c r="E73" s="189"/>
      <c r="F73" s="189"/>
      <c r="G73" s="189"/>
      <c r="H73" s="189"/>
      <c r="I73" s="189"/>
      <c r="J73" s="189"/>
      <c r="K73" s="190"/>
    </row>
    <row r="74" spans="2:11" ht="28.8" x14ac:dyDescent="0.3">
      <c r="B74" s="21"/>
      <c r="C74" s="92" t="s">
        <v>49</v>
      </c>
      <c r="D74" s="92" t="s">
        <v>3</v>
      </c>
      <c r="E74" s="92" t="s">
        <v>50</v>
      </c>
      <c r="F74" s="155" t="s">
        <v>195</v>
      </c>
      <c r="G74" s="155" t="s">
        <v>88</v>
      </c>
      <c r="H74" s="196"/>
      <c r="I74" s="196"/>
      <c r="J74" s="196"/>
      <c r="K74" s="62"/>
    </row>
    <row r="75" spans="2:11" x14ac:dyDescent="0.3">
      <c r="B75" s="21"/>
      <c r="C75" s="4" t="s">
        <v>65</v>
      </c>
      <c r="D75" s="8">
        <v>1</v>
      </c>
      <c r="E75" s="74">
        <v>500</v>
      </c>
      <c r="F75" s="156">
        <f>+D75*E75</f>
        <v>500</v>
      </c>
      <c r="G75" s="31">
        <f>+E75*D75*12</f>
        <v>6000</v>
      </c>
      <c r="H75" s="196"/>
      <c r="I75" s="196"/>
      <c r="J75" s="196"/>
      <c r="K75" s="62"/>
    </row>
    <row r="76" spans="2:11" x14ac:dyDescent="0.3">
      <c r="B76" s="21"/>
      <c r="C76" s="4" t="s">
        <v>66</v>
      </c>
      <c r="D76" s="8">
        <v>1</v>
      </c>
      <c r="E76" s="74">
        <v>560</v>
      </c>
      <c r="F76" s="156">
        <f t="shared" ref="F76:F79" si="12">+D76*E76</f>
        <v>560</v>
      </c>
      <c r="G76" s="31">
        <f t="shared" ref="G76:G79" si="13">+E76*D76*12</f>
        <v>6720</v>
      </c>
      <c r="H76" s="196"/>
      <c r="I76" s="196"/>
      <c r="J76" s="196"/>
      <c r="K76" s="62"/>
    </row>
    <row r="77" spans="2:11" x14ac:dyDescent="0.3">
      <c r="B77" s="21"/>
      <c r="C77" s="4" t="s">
        <v>67</v>
      </c>
      <c r="D77" s="8">
        <v>1</v>
      </c>
      <c r="E77" s="74">
        <v>500</v>
      </c>
      <c r="F77" s="156">
        <f t="shared" si="12"/>
        <v>500</v>
      </c>
      <c r="G77" s="31">
        <f t="shared" si="13"/>
        <v>6000</v>
      </c>
      <c r="H77" s="196"/>
      <c r="I77" s="196"/>
      <c r="J77" s="196"/>
      <c r="K77" s="62"/>
    </row>
    <row r="78" spans="2:11" x14ac:dyDescent="0.3">
      <c r="B78" s="21"/>
      <c r="C78" s="35" t="s">
        <v>172</v>
      </c>
      <c r="D78" s="8">
        <v>2</v>
      </c>
      <c r="E78" s="74">
        <f>27.5*22</f>
        <v>605</v>
      </c>
      <c r="F78" s="156">
        <f t="shared" si="12"/>
        <v>1210</v>
      </c>
      <c r="G78" s="31">
        <f t="shared" si="13"/>
        <v>14520</v>
      </c>
      <c r="H78" s="196"/>
      <c r="I78" s="196"/>
      <c r="J78" s="196"/>
      <c r="K78" s="62"/>
    </row>
    <row r="79" spans="2:11" x14ac:dyDescent="0.3">
      <c r="B79" s="21"/>
      <c r="C79" s="35" t="s">
        <v>173</v>
      </c>
      <c r="D79" s="8">
        <v>2</v>
      </c>
      <c r="E79" s="74">
        <f>+D61</f>
        <v>482</v>
      </c>
      <c r="F79" s="156">
        <f t="shared" si="12"/>
        <v>964</v>
      </c>
      <c r="G79" s="31">
        <f t="shared" si="13"/>
        <v>11568</v>
      </c>
      <c r="H79" s="196"/>
      <c r="I79" s="196"/>
      <c r="J79" s="196"/>
      <c r="K79" s="62"/>
    </row>
    <row r="80" spans="2:11" x14ac:dyDescent="0.3">
      <c r="B80" s="21"/>
      <c r="C80" s="129" t="s">
        <v>193</v>
      </c>
      <c r="D80" s="8">
        <v>1</v>
      </c>
      <c r="E80" s="34">
        <v>486</v>
      </c>
      <c r="F80" s="157">
        <v>486</v>
      </c>
      <c r="G80" s="31">
        <f>+E80*D80*2</f>
        <v>972</v>
      </c>
      <c r="H80" s="196"/>
      <c r="I80" s="196"/>
      <c r="J80" s="196"/>
      <c r="K80" s="62"/>
    </row>
    <row r="81" spans="2:11" ht="28.8" x14ac:dyDescent="0.3">
      <c r="B81" s="21"/>
      <c r="C81" s="49" t="s">
        <v>171</v>
      </c>
      <c r="D81" s="170"/>
      <c r="E81" s="89"/>
      <c r="F81" s="171"/>
      <c r="G81" s="171">
        <f>SUM(G75:G80)</f>
        <v>45780</v>
      </c>
      <c r="H81" s="116"/>
      <c r="I81" s="116"/>
      <c r="J81" s="116"/>
      <c r="K81" s="120"/>
    </row>
    <row r="82" spans="2:11" ht="9" customHeight="1" x14ac:dyDescent="0.3">
      <c r="B82" s="197"/>
      <c r="C82" s="196"/>
      <c r="D82" s="196"/>
      <c r="E82" s="196"/>
      <c r="F82" s="196"/>
      <c r="G82" s="196"/>
      <c r="H82" s="196"/>
      <c r="I82" s="196"/>
      <c r="J82" s="196"/>
      <c r="K82" s="62"/>
    </row>
    <row r="83" spans="2:11" ht="16.2" thickBot="1" x14ac:dyDescent="0.35">
      <c r="B83" s="167"/>
      <c r="C83" s="153" t="s">
        <v>191</v>
      </c>
      <c r="D83" s="168"/>
      <c r="E83" s="168"/>
      <c r="F83" s="141"/>
      <c r="G83" s="142"/>
      <c r="H83" s="141"/>
      <c r="I83" s="141"/>
      <c r="J83" s="141"/>
      <c r="K83" s="169">
        <f>SUM(K71,G81)</f>
        <v>134971.97999999998</v>
      </c>
    </row>
    <row r="84" spans="2:11" ht="6.6" customHeight="1" thickBot="1" x14ac:dyDescent="0.35">
      <c r="B84" s="86"/>
      <c r="F84" s="28"/>
    </row>
    <row r="85" spans="2:11" ht="38.4" customHeight="1" x14ac:dyDescent="0.3">
      <c r="B85" s="87" t="s">
        <v>68</v>
      </c>
      <c r="C85" s="17"/>
      <c r="D85" s="18"/>
      <c r="E85" s="18"/>
      <c r="F85" s="19"/>
      <c r="G85" s="57"/>
      <c r="H85" s="17"/>
      <c r="I85" s="17"/>
      <c r="J85" s="17"/>
      <c r="K85" s="58"/>
    </row>
    <row r="86" spans="2:11" x14ac:dyDescent="0.3">
      <c r="B86" s="21"/>
      <c r="C86" s="182" t="s">
        <v>69</v>
      </c>
      <c r="D86" s="183"/>
      <c r="E86" s="183"/>
      <c r="F86" s="183"/>
      <c r="G86" s="183"/>
      <c r="H86" s="183"/>
      <c r="I86" s="183"/>
      <c r="J86" s="183"/>
      <c r="K86" s="184"/>
    </row>
    <row r="87" spans="2:11" ht="58.2" customHeight="1" x14ac:dyDescent="0.3">
      <c r="B87" s="21"/>
      <c r="C87" s="100" t="s">
        <v>69</v>
      </c>
      <c r="D87" s="92" t="s">
        <v>70</v>
      </c>
      <c r="E87" s="92" t="s">
        <v>71</v>
      </c>
      <c r="F87" s="99" t="s">
        <v>72</v>
      </c>
      <c r="G87" s="61"/>
      <c r="H87" s="196"/>
      <c r="I87" s="196"/>
      <c r="J87" s="196"/>
      <c r="K87" s="62"/>
    </row>
    <row r="88" spans="2:11" x14ac:dyDescent="0.3">
      <c r="B88" s="21"/>
      <c r="C88" s="35" t="s">
        <v>176</v>
      </c>
      <c r="D88" s="36">
        <v>52.87</v>
      </c>
      <c r="E88" s="36">
        <v>52.87</v>
      </c>
      <c r="F88" s="78">
        <f>+D61</f>
        <v>482</v>
      </c>
      <c r="G88" s="61"/>
      <c r="H88" s="196"/>
      <c r="I88" s="196"/>
      <c r="J88" s="196"/>
      <c r="K88" s="62"/>
    </row>
    <row r="89" spans="2:11" x14ac:dyDescent="0.3">
      <c r="B89" s="21"/>
      <c r="C89" s="4" t="s">
        <v>73</v>
      </c>
      <c r="D89" s="36">
        <v>92.1</v>
      </c>
      <c r="E89" s="36">
        <v>92.1</v>
      </c>
      <c r="F89" s="78">
        <f>+F88</f>
        <v>482</v>
      </c>
      <c r="G89" s="61"/>
      <c r="H89" s="196"/>
      <c r="I89" s="196"/>
      <c r="J89" s="196"/>
      <c r="K89" s="62"/>
    </row>
    <row r="90" spans="2:11" x14ac:dyDescent="0.3">
      <c r="B90" s="21"/>
      <c r="C90" s="4" t="s">
        <v>74</v>
      </c>
      <c r="D90" s="36">
        <v>85.46</v>
      </c>
      <c r="E90" s="36">
        <v>85.46</v>
      </c>
      <c r="F90" s="78">
        <f t="shared" ref="F90:F93" si="14">+F89</f>
        <v>482</v>
      </c>
      <c r="G90" s="61"/>
      <c r="H90" s="196"/>
      <c r="I90" s="196"/>
      <c r="J90" s="196"/>
      <c r="K90" s="62"/>
    </row>
    <row r="91" spans="2:11" x14ac:dyDescent="0.3">
      <c r="B91" s="21"/>
      <c r="C91" s="4" t="s">
        <v>75</v>
      </c>
      <c r="D91" s="36">
        <v>96.43</v>
      </c>
      <c r="E91" s="36">
        <v>96.43</v>
      </c>
      <c r="F91" s="78">
        <f t="shared" si="14"/>
        <v>482</v>
      </c>
      <c r="G91" s="61"/>
      <c r="H91" s="196"/>
      <c r="I91" s="196"/>
      <c r="J91" s="196"/>
      <c r="K91" s="62"/>
    </row>
    <row r="92" spans="2:11" x14ac:dyDescent="0.3">
      <c r="B92" s="21"/>
      <c r="C92" s="4" t="s">
        <v>76</v>
      </c>
      <c r="D92" s="36">
        <v>175.59</v>
      </c>
      <c r="E92" s="36">
        <v>175.59</v>
      </c>
      <c r="F92" s="78">
        <f t="shared" si="14"/>
        <v>482</v>
      </c>
      <c r="G92" s="61"/>
      <c r="H92" s="196"/>
      <c r="I92" s="196"/>
      <c r="J92" s="196"/>
      <c r="K92" s="62"/>
    </row>
    <row r="93" spans="2:11" x14ac:dyDescent="0.3">
      <c r="B93" s="21"/>
      <c r="C93" s="4" t="s">
        <v>77</v>
      </c>
      <c r="D93" s="36">
        <v>175.59</v>
      </c>
      <c r="E93" s="36">
        <v>175.59</v>
      </c>
      <c r="F93" s="78">
        <f t="shared" si="14"/>
        <v>482</v>
      </c>
      <c r="G93" s="61"/>
      <c r="H93" s="196"/>
      <c r="I93" s="196"/>
      <c r="J93" s="196"/>
      <c r="K93" s="62"/>
    </row>
    <row r="94" spans="2:11" x14ac:dyDescent="0.3">
      <c r="B94" s="21"/>
      <c r="C94" s="4" t="s">
        <v>78</v>
      </c>
      <c r="D94" s="158">
        <v>678.04</v>
      </c>
      <c r="E94" s="159">
        <f>SUM(E88:E93)</f>
        <v>678.04000000000008</v>
      </c>
      <c r="F94" s="159">
        <f>SUM(F88:F93)</f>
        <v>2892</v>
      </c>
      <c r="G94" s="61"/>
      <c r="H94" s="196"/>
      <c r="I94" s="196"/>
      <c r="J94" s="196"/>
      <c r="K94" s="62"/>
    </row>
    <row r="95" spans="2:11" x14ac:dyDescent="0.3">
      <c r="B95" s="21"/>
      <c r="C95" s="4" t="s">
        <v>62</v>
      </c>
      <c r="D95" s="8">
        <v>12</v>
      </c>
      <c r="E95" s="8">
        <v>1</v>
      </c>
      <c r="F95" s="85">
        <v>1</v>
      </c>
      <c r="G95" s="61"/>
      <c r="H95" s="196"/>
      <c r="I95" s="196"/>
      <c r="J95" s="196"/>
      <c r="K95" s="62"/>
    </row>
    <row r="96" spans="2:11" x14ac:dyDescent="0.3">
      <c r="B96" s="21"/>
      <c r="C96" s="4" t="s">
        <v>79</v>
      </c>
      <c r="D96" s="31">
        <f>+D94*D95</f>
        <v>8136.48</v>
      </c>
      <c r="E96" s="31">
        <f t="shared" ref="E96:F96" si="15">+E94*E95</f>
        <v>678.04000000000008</v>
      </c>
      <c r="F96" s="31">
        <f t="shared" si="15"/>
        <v>2892</v>
      </c>
      <c r="G96" s="61"/>
      <c r="H96" s="196"/>
      <c r="I96" s="196"/>
      <c r="J96" s="196"/>
      <c r="K96" s="62"/>
    </row>
    <row r="97" spans="2:11" ht="15" thickBot="1" x14ac:dyDescent="0.35">
      <c r="B97" s="23"/>
      <c r="C97" s="70" t="s">
        <v>80</v>
      </c>
      <c r="D97" s="71"/>
      <c r="E97" s="71"/>
      <c r="F97" s="72"/>
      <c r="G97" s="98"/>
      <c r="H97" s="88"/>
      <c r="I97" s="88"/>
      <c r="J97" s="88"/>
      <c r="K97" s="107">
        <f>+D96+E96+F96</f>
        <v>11706.52</v>
      </c>
    </row>
    <row r="98" spans="2:11" ht="7.2" customHeight="1" thickBot="1" x14ac:dyDescent="0.35">
      <c r="B98" s="180"/>
      <c r="C98" s="181"/>
      <c r="D98" s="181"/>
      <c r="E98" s="181"/>
      <c r="F98" s="181"/>
      <c r="G98" s="181"/>
      <c r="H98" s="181"/>
      <c r="I98" s="181"/>
      <c r="J98" s="181"/>
      <c r="K98" s="181"/>
    </row>
    <row r="99" spans="2:11" ht="28.8" x14ac:dyDescent="0.3">
      <c r="B99" s="87" t="s">
        <v>81</v>
      </c>
      <c r="C99" s="17"/>
      <c r="D99" s="18"/>
      <c r="E99" s="18"/>
      <c r="F99" s="19"/>
      <c r="G99" s="57"/>
      <c r="H99" s="17"/>
      <c r="I99" s="17"/>
      <c r="J99" s="17"/>
      <c r="K99" s="58"/>
    </row>
    <row r="100" spans="2:11" x14ac:dyDescent="0.3">
      <c r="B100" s="21"/>
      <c r="C100" s="182" t="s">
        <v>174</v>
      </c>
      <c r="D100" s="183"/>
      <c r="E100" s="183"/>
      <c r="F100" s="183"/>
      <c r="G100" s="183"/>
      <c r="H100" s="183"/>
      <c r="I100" s="183"/>
      <c r="J100" s="183"/>
      <c r="K100" s="184"/>
    </row>
    <row r="101" spans="2:11" x14ac:dyDescent="0.3">
      <c r="B101" s="21"/>
      <c r="C101" s="100" t="s">
        <v>82</v>
      </c>
      <c r="D101" s="106" t="s">
        <v>177</v>
      </c>
      <c r="E101" s="92"/>
      <c r="F101" s="99" t="s">
        <v>83</v>
      </c>
      <c r="G101" s="61"/>
      <c r="K101" s="62"/>
    </row>
    <row r="102" spans="2:11" ht="24" customHeight="1" x14ac:dyDescent="0.3">
      <c r="B102" s="21"/>
      <c r="C102" s="35" t="s">
        <v>84</v>
      </c>
      <c r="D102" s="8">
        <v>1</v>
      </c>
      <c r="E102" s="8"/>
      <c r="F102" s="15">
        <v>5000</v>
      </c>
      <c r="G102" s="61"/>
      <c r="K102" s="62"/>
    </row>
    <row r="103" spans="2:11" ht="15" thickBot="1" x14ac:dyDescent="0.35">
      <c r="B103" s="101"/>
      <c r="C103" s="70" t="s">
        <v>85</v>
      </c>
      <c r="D103" s="25"/>
      <c r="E103" s="25"/>
      <c r="F103" s="72"/>
      <c r="G103" s="98"/>
      <c r="H103" s="88"/>
      <c r="I103" s="88"/>
      <c r="J103" s="88"/>
      <c r="K103" s="107">
        <f>+F102</f>
        <v>5000</v>
      </c>
    </row>
    <row r="104" spans="2:11" ht="9.6" customHeight="1" thickBot="1" x14ac:dyDescent="0.35">
      <c r="D104" s="2"/>
      <c r="E104" s="2"/>
      <c r="F104" s="2"/>
      <c r="G104" s="2"/>
    </row>
    <row r="105" spans="2:11" ht="43.2" x14ac:dyDescent="0.3">
      <c r="B105" s="87" t="s">
        <v>86</v>
      </c>
      <c r="C105" s="17"/>
      <c r="D105" s="18"/>
      <c r="E105" s="18"/>
      <c r="F105" s="19"/>
      <c r="G105" s="57"/>
      <c r="H105" s="17"/>
      <c r="I105" s="17"/>
      <c r="J105" s="17"/>
      <c r="K105" s="58"/>
    </row>
    <row r="106" spans="2:11" ht="34.200000000000003" customHeight="1" x14ac:dyDescent="0.3">
      <c r="B106" s="21"/>
      <c r="C106" s="4" t="s">
        <v>35</v>
      </c>
      <c r="D106" s="5" t="s">
        <v>3</v>
      </c>
      <c r="E106" s="5" t="s">
        <v>87</v>
      </c>
      <c r="F106" s="13" t="s">
        <v>4</v>
      </c>
      <c r="G106" s="13" t="s">
        <v>88</v>
      </c>
      <c r="K106" s="62"/>
    </row>
    <row r="107" spans="2:11" ht="16.95" customHeight="1" x14ac:dyDescent="0.3">
      <c r="B107" s="21"/>
      <c r="C107" s="117" t="s">
        <v>89</v>
      </c>
      <c r="D107" s="8">
        <v>18</v>
      </c>
      <c r="E107" s="8">
        <v>1</v>
      </c>
      <c r="F107" s="34">
        <v>55</v>
      </c>
      <c r="G107" s="109">
        <f>+D107*E107*F107</f>
        <v>990</v>
      </c>
      <c r="K107" s="62"/>
    </row>
    <row r="108" spans="2:11" ht="16.95" customHeight="1" x14ac:dyDescent="0.3">
      <c r="B108" s="21"/>
      <c r="C108" s="117" t="s">
        <v>90</v>
      </c>
      <c r="D108" s="8">
        <v>18</v>
      </c>
      <c r="E108" s="8">
        <v>1</v>
      </c>
      <c r="F108" s="34">
        <v>100</v>
      </c>
      <c r="G108" s="109">
        <f>+D108*E108*F108</f>
        <v>1800</v>
      </c>
      <c r="K108" s="62"/>
    </row>
    <row r="109" spans="2:11" ht="28.8" x14ac:dyDescent="0.3">
      <c r="B109" s="21"/>
      <c r="C109" s="118" t="s">
        <v>91</v>
      </c>
      <c r="D109" s="8">
        <v>10</v>
      </c>
      <c r="E109" s="8">
        <v>2</v>
      </c>
      <c r="F109" s="34">
        <v>7</v>
      </c>
      <c r="G109" s="109">
        <f>+D109*E109*F109</f>
        <v>140</v>
      </c>
      <c r="K109" s="62"/>
    </row>
    <row r="110" spans="2:11" ht="28.8" x14ac:dyDescent="0.3">
      <c r="B110" s="21"/>
      <c r="C110" s="118" t="s">
        <v>92</v>
      </c>
      <c r="D110" s="8">
        <v>15</v>
      </c>
      <c r="E110" s="8">
        <v>12</v>
      </c>
      <c r="F110" s="34">
        <v>3</v>
      </c>
      <c r="G110" s="109">
        <f>+D110*E110*F110</f>
        <v>540</v>
      </c>
      <c r="K110" s="62"/>
    </row>
    <row r="111" spans="2:11" ht="28.8" x14ac:dyDescent="0.3">
      <c r="B111" s="21"/>
      <c r="C111" s="119" t="s">
        <v>93</v>
      </c>
      <c r="D111" s="39">
        <v>15</v>
      </c>
      <c r="E111" s="39">
        <v>24</v>
      </c>
      <c r="F111" s="40">
        <v>1.5</v>
      </c>
      <c r="G111" s="160">
        <f>+D111*E111*F111</f>
        <v>540</v>
      </c>
      <c r="K111" s="62"/>
    </row>
    <row r="112" spans="2:11" ht="29.4" thickBot="1" x14ac:dyDescent="0.35">
      <c r="B112" s="101"/>
      <c r="C112" s="165" t="s">
        <v>175</v>
      </c>
      <c r="D112" s="140"/>
      <c r="E112" s="140"/>
      <c r="F112" s="143"/>
      <c r="G112" s="142"/>
      <c r="H112" s="141"/>
      <c r="I112" s="141"/>
      <c r="J112" s="141"/>
      <c r="K112" s="44">
        <f>SUM(G107:G111)</f>
        <v>4010</v>
      </c>
    </row>
    <row r="113" spans="2:11" ht="15" thickBot="1" x14ac:dyDescent="0.35">
      <c r="D113" s="2"/>
      <c r="E113" s="2"/>
      <c r="F113" s="2"/>
      <c r="G113" s="2"/>
    </row>
    <row r="114" spans="2:11" ht="29.4" thickBot="1" x14ac:dyDescent="0.35">
      <c r="C114" s="108" t="s">
        <v>178</v>
      </c>
      <c r="D114" s="103"/>
      <c r="E114" s="103"/>
      <c r="F114" s="104"/>
      <c r="G114" s="102"/>
      <c r="H114" s="102"/>
      <c r="I114" s="102"/>
      <c r="J114" s="102"/>
      <c r="K114" s="151">
        <f>SUM(K112,K103,K97,K83)</f>
        <v>155688.49999999997</v>
      </c>
    </row>
    <row r="115" spans="2:11" ht="15" thickBot="1" x14ac:dyDescent="0.35"/>
    <row r="116" spans="2:11" ht="28.8" x14ac:dyDescent="0.3">
      <c r="B116" s="87" t="s">
        <v>94</v>
      </c>
      <c r="C116" s="17"/>
      <c r="D116" s="18"/>
      <c r="E116" s="18"/>
      <c r="F116" s="19"/>
      <c r="G116" s="57"/>
      <c r="H116" s="17"/>
      <c r="I116" s="17"/>
      <c r="J116" s="17"/>
      <c r="K116" s="58"/>
    </row>
    <row r="117" spans="2:11" ht="43.2" x14ac:dyDescent="0.3">
      <c r="B117" s="21"/>
      <c r="C117" s="4" t="s">
        <v>95</v>
      </c>
      <c r="D117" s="5" t="s">
        <v>96</v>
      </c>
      <c r="E117" s="5" t="s">
        <v>97</v>
      </c>
      <c r="F117" s="172" t="s">
        <v>142</v>
      </c>
      <c r="G117" s="14" t="s">
        <v>6</v>
      </c>
      <c r="K117" s="62"/>
    </row>
    <row r="118" spans="2:11" x14ac:dyDescent="0.3">
      <c r="B118" s="21"/>
      <c r="C118" s="4" t="s">
        <v>98</v>
      </c>
      <c r="D118" s="33" t="s">
        <v>99</v>
      </c>
      <c r="E118" s="36">
        <v>90.5</v>
      </c>
      <c r="F118" s="122">
        <v>12</v>
      </c>
      <c r="G118" s="109">
        <f>+E118*F118</f>
        <v>1086</v>
      </c>
      <c r="K118" s="62"/>
    </row>
    <row r="119" spans="2:11" x14ac:dyDescent="0.3">
      <c r="B119" s="21"/>
      <c r="C119" s="4" t="s">
        <v>100</v>
      </c>
      <c r="D119" s="33" t="s">
        <v>101</v>
      </c>
      <c r="E119" s="36">
        <v>177</v>
      </c>
      <c r="F119" s="122">
        <v>12</v>
      </c>
      <c r="G119" s="109">
        <f>+E119*F119</f>
        <v>2124</v>
      </c>
      <c r="K119" s="62"/>
    </row>
    <row r="120" spans="2:11" x14ac:dyDescent="0.3">
      <c r="B120" s="21"/>
      <c r="C120" s="4" t="s">
        <v>102</v>
      </c>
      <c r="D120" s="33" t="s">
        <v>103</v>
      </c>
      <c r="E120" s="36">
        <v>30</v>
      </c>
      <c r="F120" s="122">
        <v>12</v>
      </c>
      <c r="G120" s="109">
        <f>+E120*F120</f>
        <v>360</v>
      </c>
      <c r="K120" s="62"/>
    </row>
    <row r="121" spans="2:11" x14ac:dyDescent="0.3">
      <c r="B121" s="21"/>
      <c r="C121" s="4" t="s">
        <v>104</v>
      </c>
      <c r="D121" s="33" t="s">
        <v>105</v>
      </c>
      <c r="E121" s="36">
        <v>25</v>
      </c>
      <c r="F121" s="122">
        <v>12</v>
      </c>
      <c r="G121" s="109">
        <f>+E121*F121</f>
        <v>300</v>
      </c>
      <c r="K121" s="62"/>
    </row>
    <row r="122" spans="2:11" x14ac:dyDescent="0.3">
      <c r="B122" s="21"/>
      <c r="C122" s="4" t="s">
        <v>106</v>
      </c>
      <c r="D122" s="8"/>
      <c r="E122" s="8"/>
      <c r="F122" s="85"/>
      <c r="G122" s="109">
        <f>SUM(G118:G121)</f>
        <v>3870</v>
      </c>
      <c r="K122" s="62"/>
    </row>
    <row r="123" spans="2:11" x14ac:dyDescent="0.3">
      <c r="B123" s="21"/>
      <c r="F123" s="60"/>
      <c r="G123" s="121"/>
      <c r="K123" s="62"/>
    </row>
    <row r="124" spans="2:11" ht="43.2" x14ac:dyDescent="0.3">
      <c r="B124" s="21"/>
      <c r="C124" s="4" t="s">
        <v>107</v>
      </c>
      <c r="D124" s="5" t="s">
        <v>96</v>
      </c>
      <c r="E124" s="5" t="s">
        <v>97</v>
      </c>
      <c r="F124" s="172" t="s">
        <v>3</v>
      </c>
      <c r="G124" s="109" t="s">
        <v>6</v>
      </c>
      <c r="K124" s="62"/>
    </row>
    <row r="125" spans="2:11" x14ac:dyDescent="0.3">
      <c r="B125" s="21"/>
      <c r="C125" s="117" t="s">
        <v>108</v>
      </c>
      <c r="D125" s="75">
        <v>34246838</v>
      </c>
      <c r="E125" s="34">
        <v>31</v>
      </c>
      <c r="F125" s="123">
        <v>12</v>
      </c>
      <c r="G125" s="109">
        <f>+E125*F125</f>
        <v>372</v>
      </c>
      <c r="K125" s="62"/>
    </row>
    <row r="126" spans="2:11" x14ac:dyDescent="0.3">
      <c r="B126" s="21"/>
      <c r="C126" s="118" t="s">
        <v>109</v>
      </c>
      <c r="D126" s="75">
        <v>34151061</v>
      </c>
      <c r="E126" s="34">
        <v>41</v>
      </c>
      <c r="F126" s="123">
        <v>12</v>
      </c>
      <c r="G126" s="109">
        <f>+E126*F126</f>
        <v>492</v>
      </c>
      <c r="K126" s="62"/>
    </row>
    <row r="127" spans="2:11" x14ac:dyDescent="0.3">
      <c r="B127" s="21"/>
      <c r="C127" s="117" t="s">
        <v>110</v>
      </c>
      <c r="D127" s="75">
        <v>34151047</v>
      </c>
      <c r="E127" s="34">
        <v>38</v>
      </c>
      <c r="F127" s="123">
        <v>12</v>
      </c>
      <c r="G127" s="109">
        <f>+E127*F127</f>
        <v>456</v>
      </c>
      <c r="K127" s="62"/>
    </row>
    <row r="128" spans="2:11" x14ac:dyDescent="0.3">
      <c r="B128" s="21"/>
      <c r="C128" s="4" t="s">
        <v>111</v>
      </c>
      <c r="D128" s="114"/>
      <c r="E128" s="114"/>
      <c r="F128" s="115"/>
      <c r="G128" s="109">
        <f>SUM(G125:G127)</f>
        <v>1320</v>
      </c>
      <c r="H128" s="116"/>
      <c r="I128" s="116"/>
      <c r="J128" s="116"/>
      <c r="K128" s="120"/>
    </row>
    <row r="129" spans="2:11" ht="15" thickBot="1" x14ac:dyDescent="0.35">
      <c r="B129" s="124"/>
      <c r="C129" s="105" t="s">
        <v>112</v>
      </c>
      <c r="D129" s="71"/>
      <c r="E129" s="71"/>
      <c r="F129" s="72"/>
      <c r="G129" s="88"/>
      <c r="H129" s="88"/>
      <c r="I129" s="88"/>
      <c r="J129" s="88"/>
      <c r="K129" s="110">
        <f>+G122+G128</f>
        <v>5190</v>
      </c>
    </row>
    <row r="130" spans="2:11" ht="9" customHeight="1" thickBot="1" x14ac:dyDescent="0.35">
      <c r="B130" s="3"/>
    </row>
    <row r="131" spans="2:11" ht="28.8" x14ac:dyDescent="0.3">
      <c r="B131" s="136" t="s">
        <v>113</v>
      </c>
      <c r="C131" s="17"/>
      <c r="D131" s="18"/>
      <c r="E131" s="18"/>
      <c r="F131" s="19"/>
      <c r="G131" s="57"/>
      <c r="H131" s="17"/>
      <c r="I131" s="17"/>
      <c r="J131" s="17"/>
      <c r="K131" s="58"/>
    </row>
    <row r="132" spans="2:11" ht="43.2" x14ac:dyDescent="0.3">
      <c r="B132" s="21"/>
      <c r="C132" s="4" t="s">
        <v>114</v>
      </c>
      <c r="D132" s="5" t="s">
        <v>3</v>
      </c>
      <c r="E132" s="5" t="s">
        <v>115</v>
      </c>
      <c r="F132" s="13" t="s">
        <v>116</v>
      </c>
      <c r="G132" s="172" t="s">
        <v>142</v>
      </c>
      <c r="H132" s="4" t="s">
        <v>6</v>
      </c>
      <c r="K132" s="62"/>
    </row>
    <row r="133" spans="2:11" x14ac:dyDescent="0.3">
      <c r="B133" s="21"/>
      <c r="C133" s="4" t="s">
        <v>117</v>
      </c>
      <c r="D133" s="8">
        <v>2</v>
      </c>
      <c r="E133" s="34">
        <v>17</v>
      </c>
      <c r="F133" s="34">
        <v>34</v>
      </c>
      <c r="G133" s="125">
        <v>12</v>
      </c>
      <c r="H133" s="109">
        <f>+F133*G133</f>
        <v>408</v>
      </c>
      <c r="K133" s="62"/>
    </row>
    <row r="134" spans="2:11" x14ac:dyDescent="0.3">
      <c r="B134" s="21"/>
      <c r="C134" s="126" t="s">
        <v>187</v>
      </c>
      <c r="D134" s="8">
        <v>2</v>
      </c>
      <c r="E134" s="34">
        <v>25</v>
      </c>
      <c r="F134" s="34">
        <v>50</v>
      </c>
      <c r="G134" s="125">
        <v>12</v>
      </c>
      <c r="H134" s="109">
        <f>+F134*G134</f>
        <v>600</v>
      </c>
      <c r="K134" s="62"/>
    </row>
    <row r="135" spans="2:11" x14ac:dyDescent="0.3">
      <c r="B135" s="21"/>
      <c r="C135" s="4" t="s">
        <v>118</v>
      </c>
      <c r="D135" s="8">
        <v>1</v>
      </c>
      <c r="E135" s="34">
        <v>35</v>
      </c>
      <c r="F135" s="34">
        <v>35</v>
      </c>
      <c r="G135" s="125">
        <v>12</v>
      </c>
      <c r="H135" s="109">
        <f>+F135*G135</f>
        <v>420</v>
      </c>
      <c r="K135" s="62"/>
    </row>
    <row r="136" spans="2:11" ht="24" customHeight="1" thickBot="1" x14ac:dyDescent="0.35">
      <c r="B136" s="101"/>
      <c r="C136" s="105" t="s">
        <v>179</v>
      </c>
      <c r="D136" s="71"/>
      <c r="E136" s="71"/>
      <c r="F136" s="72"/>
      <c r="G136" s="98"/>
      <c r="H136" s="98"/>
      <c r="I136" s="98"/>
      <c r="J136" s="98"/>
      <c r="K136" s="44">
        <f>SUM(H133:H135)</f>
        <v>1428</v>
      </c>
    </row>
    <row r="137" spans="2:11" ht="9" customHeight="1" thickBot="1" x14ac:dyDescent="0.35">
      <c r="B137" s="3"/>
    </row>
    <row r="138" spans="2:11" ht="28.8" x14ac:dyDescent="0.3">
      <c r="B138" s="136" t="s">
        <v>119</v>
      </c>
      <c r="C138" s="17"/>
      <c r="D138" s="18"/>
      <c r="E138" s="18"/>
      <c r="F138" s="19"/>
      <c r="G138" s="57"/>
      <c r="H138" s="17"/>
      <c r="I138" s="17"/>
      <c r="J138" s="17"/>
      <c r="K138" s="58"/>
    </row>
    <row r="139" spans="2:11" ht="28.8" x14ac:dyDescent="0.3">
      <c r="B139" s="21"/>
      <c r="C139" s="4" t="s">
        <v>120</v>
      </c>
      <c r="D139" s="5" t="s">
        <v>97</v>
      </c>
      <c r="E139" s="126" t="s">
        <v>142</v>
      </c>
      <c r="F139" s="13" t="s">
        <v>6</v>
      </c>
      <c r="G139" s="61"/>
      <c r="K139" s="62"/>
    </row>
    <row r="140" spans="2:11" x14ac:dyDescent="0.3">
      <c r="B140" s="21"/>
      <c r="C140" s="118" t="s">
        <v>121</v>
      </c>
      <c r="D140" s="8"/>
      <c r="E140" s="8"/>
      <c r="F140" s="127">
        <f>-F141</f>
        <v>0</v>
      </c>
      <c r="G140" s="61"/>
      <c r="K140" s="62"/>
    </row>
    <row r="141" spans="2:11" x14ac:dyDescent="0.3">
      <c r="B141" s="21"/>
      <c r="C141" s="137" t="s">
        <v>122</v>
      </c>
      <c r="D141" s="40"/>
      <c r="E141" s="39"/>
      <c r="F141" s="138">
        <f>-G140</f>
        <v>0</v>
      </c>
      <c r="G141" s="61"/>
      <c r="K141" s="62"/>
    </row>
    <row r="142" spans="2:11" ht="15" thickBot="1" x14ac:dyDescent="0.35">
      <c r="B142" s="101"/>
      <c r="C142" s="49" t="s">
        <v>180</v>
      </c>
      <c r="D142" s="89"/>
      <c r="E142" s="89"/>
      <c r="F142" s="113"/>
      <c r="G142" s="112"/>
      <c r="H142" s="113"/>
      <c r="I142" s="113"/>
      <c r="J142" s="113"/>
      <c r="K142" s="90">
        <f>SUM(F140:F141)</f>
        <v>0</v>
      </c>
    </row>
    <row r="143" spans="2:11" ht="6" customHeight="1" thickBot="1" x14ac:dyDescent="0.35">
      <c r="D143" s="2"/>
      <c r="E143" s="2"/>
      <c r="F143" s="2"/>
      <c r="G143" s="2"/>
    </row>
    <row r="144" spans="2:11" ht="28.8" x14ac:dyDescent="0.3">
      <c r="B144" s="136" t="s">
        <v>123</v>
      </c>
      <c r="C144" s="17"/>
      <c r="D144" s="18"/>
      <c r="E144" s="18"/>
      <c r="F144" s="19"/>
      <c r="G144" s="57"/>
      <c r="H144" s="17"/>
      <c r="I144" s="17"/>
      <c r="J144" s="17"/>
      <c r="K144" s="58"/>
    </row>
    <row r="145" spans="2:11" ht="28.8" x14ac:dyDescent="0.3">
      <c r="B145" s="21"/>
      <c r="C145" s="4" t="s">
        <v>35</v>
      </c>
      <c r="D145" s="5" t="s">
        <v>5</v>
      </c>
      <c r="E145" s="126" t="s">
        <v>142</v>
      </c>
      <c r="F145" s="13" t="s">
        <v>88</v>
      </c>
      <c r="G145" s="61"/>
      <c r="K145" s="62"/>
    </row>
    <row r="146" spans="2:11" x14ac:dyDescent="0.3">
      <c r="B146" s="21"/>
      <c r="C146" s="4" t="s">
        <v>201</v>
      </c>
      <c r="D146" s="34">
        <v>500</v>
      </c>
      <c r="E146" s="8">
        <v>12</v>
      </c>
      <c r="F146" s="31">
        <f>+D146*E146</f>
        <v>6000</v>
      </c>
      <c r="G146" s="61"/>
      <c r="K146" s="62"/>
    </row>
    <row r="147" spans="2:11" x14ac:dyDescent="0.3">
      <c r="B147" s="21"/>
      <c r="C147" s="4" t="s">
        <v>202</v>
      </c>
      <c r="D147" s="34">
        <f>843.48*1.15</f>
        <v>970.00199999999995</v>
      </c>
      <c r="E147" s="8">
        <v>12</v>
      </c>
      <c r="F147" s="31">
        <f>+D147*E147</f>
        <v>11640.023999999999</v>
      </c>
      <c r="G147" s="61"/>
      <c r="K147" s="62"/>
    </row>
    <row r="148" spans="2:11" x14ac:dyDescent="0.3">
      <c r="B148" s="21"/>
      <c r="C148" s="38" t="s">
        <v>203</v>
      </c>
      <c r="D148" s="40">
        <v>550</v>
      </c>
      <c r="E148" s="39">
        <v>12</v>
      </c>
      <c r="F148" s="134">
        <f>+D148*E148</f>
        <v>6600</v>
      </c>
      <c r="G148" s="61"/>
      <c r="K148" s="62"/>
    </row>
    <row r="149" spans="2:11" ht="15" thickBot="1" x14ac:dyDescent="0.35">
      <c r="B149" s="101"/>
      <c r="C149" s="139" t="s">
        <v>181</v>
      </c>
      <c r="D149" s="140"/>
      <c r="E149" s="140"/>
      <c r="F149" s="141"/>
      <c r="G149" s="142"/>
      <c r="H149" s="141"/>
      <c r="I149" s="141"/>
      <c r="J149" s="141"/>
      <c r="K149" s="107">
        <f>SUM(F146:F148)</f>
        <v>24240.023999999998</v>
      </c>
    </row>
    <row r="150" spans="2:11" ht="9.6" customHeight="1" thickBot="1" x14ac:dyDescent="0.35"/>
    <row r="151" spans="2:11" ht="43.2" x14ac:dyDescent="0.3">
      <c r="B151" s="136" t="s">
        <v>124</v>
      </c>
      <c r="C151" s="17"/>
      <c r="D151" s="18"/>
      <c r="E151" s="18"/>
      <c r="F151" s="19"/>
      <c r="G151" s="57"/>
      <c r="H151" s="17"/>
      <c r="I151" s="17"/>
      <c r="J151" s="17"/>
      <c r="K151" s="58"/>
    </row>
    <row r="152" spans="2:11" ht="28.8" x14ac:dyDescent="0.3">
      <c r="B152" s="21"/>
      <c r="C152" s="4" t="s">
        <v>35</v>
      </c>
      <c r="D152" s="5" t="s">
        <v>5</v>
      </c>
      <c r="E152" s="126" t="s">
        <v>142</v>
      </c>
      <c r="F152" s="13" t="s">
        <v>88</v>
      </c>
      <c r="G152" s="61"/>
      <c r="K152" s="62"/>
    </row>
    <row r="153" spans="2:11" x14ac:dyDescent="0.3">
      <c r="B153" s="21"/>
      <c r="C153" s="38" t="s">
        <v>125</v>
      </c>
      <c r="D153" s="40">
        <v>14000</v>
      </c>
      <c r="E153" s="39">
        <v>12</v>
      </c>
      <c r="F153" s="130">
        <f>+D153*E153</f>
        <v>168000</v>
      </c>
      <c r="G153" s="61"/>
      <c r="K153" s="62"/>
    </row>
    <row r="154" spans="2:11" ht="29.4" thickBot="1" x14ac:dyDescent="0.35">
      <c r="B154" s="101"/>
      <c r="C154" s="49" t="s">
        <v>182</v>
      </c>
      <c r="D154" s="89"/>
      <c r="E154" s="89"/>
      <c r="F154" s="89"/>
      <c r="G154" s="89"/>
      <c r="H154" s="89"/>
      <c r="I154" s="113"/>
      <c r="J154" s="113"/>
      <c r="K154" s="90">
        <f>SUM(F153)</f>
        <v>168000</v>
      </c>
    </row>
    <row r="155" spans="2:11" ht="9" customHeight="1" thickBot="1" x14ac:dyDescent="0.35">
      <c r="D155" s="2"/>
      <c r="E155" s="2"/>
      <c r="F155" s="2"/>
      <c r="G155" s="2"/>
    </row>
    <row r="156" spans="2:11" ht="28.8" x14ac:dyDescent="0.3">
      <c r="B156" s="136" t="s">
        <v>186</v>
      </c>
      <c r="C156" s="17"/>
      <c r="D156" s="18"/>
      <c r="E156" s="18"/>
      <c r="F156" s="19"/>
      <c r="G156" s="57"/>
      <c r="H156" s="17"/>
      <c r="I156" s="17"/>
      <c r="J156" s="17"/>
      <c r="K156" s="58"/>
    </row>
    <row r="157" spans="2:11" x14ac:dyDescent="0.3">
      <c r="B157" s="21"/>
      <c r="C157" s="5" t="s">
        <v>126</v>
      </c>
      <c r="D157" s="34">
        <v>400</v>
      </c>
      <c r="E157" s="8">
        <v>12</v>
      </c>
      <c r="F157" s="131">
        <f>+D157*E157</f>
        <v>4800</v>
      </c>
      <c r="G157" s="61"/>
      <c r="K157" s="62"/>
    </row>
    <row r="158" spans="2:11" ht="28.8" x14ac:dyDescent="0.3">
      <c r="B158" s="21"/>
      <c r="C158" s="5" t="s">
        <v>127</v>
      </c>
      <c r="D158" s="34">
        <v>50</v>
      </c>
      <c r="E158" s="8">
        <v>12</v>
      </c>
      <c r="F158" s="131">
        <f t="shared" ref="F158:F160" si="16">+D158*E158</f>
        <v>600</v>
      </c>
      <c r="G158" s="61"/>
      <c r="K158" s="62"/>
    </row>
    <row r="159" spans="2:11" x14ac:dyDescent="0.3">
      <c r="B159" s="21"/>
      <c r="C159" s="5" t="s">
        <v>128</v>
      </c>
      <c r="D159" s="34">
        <v>100</v>
      </c>
      <c r="E159" s="8">
        <v>12</v>
      </c>
      <c r="F159" s="131">
        <f t="shared" si="16"/>
        <v>1200</v>
      </c>
      <c r="G159" s="61"/>
      <c r="K159" s="62"/>
    </row>
    <row r="160" spans="2:11" ht="28.8" x14ac:dyDescent="0.3">
      <c r="B160" s="21"/>
      <c r="C160" s="128" t="s">
        <v>129</v>
      </c>
      <c r="D160" s="40"/>
      <c r="E160" s="39"/>
      <c r="F160" s="131">
        <v>1253</v>
      </c>
      <c r="G160" s="61"/>
      <c r="K160" s="62"/>
    </row>
    <row r="161" spans="2:11" ht="31.2" customHeight="1" thickBot="1" x14ac:dyDescent="0.35">
      <c r="B161" s="101"/>
      <c r="C161" s="139" t="s">
        <v>184</v>
      </c>
      <c r="D161" s="140"/>
      <c r="E161" s="140"/>
      <c r="F161" s="143"/>
      <c r="G161" s="142"/>
      <c r="H161" s="141"/>
      <c r="I161" s="141"/>
      <c r="J161" s="141"/>
      <c r="K161" s="107">
        <f>SUM(F157:F160)</f>
        <v>7853</v>
      </c>
    </row>
    <row r="162" spans="2:11" ht="7.2" customHeight="1" thickBot="1" x14ac:dyDescent="0.35">
      <c r="B162" s="3"/>
    </row>
    <row r="163" spans="2:11" ht="43.2" x14ac:dyDescent="0.3">
      <c r="B163" s="136" t="s">
        <v>130</v>
      </c>
      <c r="C163" s="17"/>
      <c r="D163" s="18"/>
      <c r="E163" s="18"/>
      <c r="F163" s="19"/>
      <c r="G163" s="57"/>
      <c r="H163" s="17"/>
      <c r="I163" s="17"/>
      <c r="J163" s="17"/>
      <c r="K163" s="58"/>
    </row>
    <row r="164" spans="2:11" ht="28.8" x14ac:dyDescent="0.3">
      <c r="B164" s="21"/>
      <c r="C164" s="4" t="s">
        <v>35</v>
      </c>
      <c r="D164" s="5" t="s">
        <v>5</v>
      </c>
      <c r="E164" s="126" t="s">
        <v>3</v>
      </c>
      <c r="F164" s="13" t="s">
        <v>88</v>
      </c>
      <c r="G164" s="61"/>
      <c r="K164" s="62"/>
    </row>
    <row r="165" spans="2:11" x14ac:dyDescent="0.3">
      <c r="B165" s="21"/>
      <c r="C165" s="5" t="s">
        <v>131</v>
      </c>
      <c r="D165" s="8">
        <v>130</v>
      </c>
      <c r="E165" s="8">
        <v>12</v>
      </c>
      <c r="F165" s="13">
        <f t="shared" ref="F165:F178" si="17">+D165*E165</f>
        <v>1560</v>
      </c>
      <c r="G165" s="61"/>
      <c r="K165" s="62"/>
    </row>
    <row r="166" spans="2:11" ht="28.8" x14ac:dyDescent="0.3">
      <c r="B166" s="21"/>
      <c r="C166" s="5" t="s">
        <v>132</v>
      </c>
      <c r="D166" s="8">
        <v>25</v>
      </c>
      <c r="E166" s="8">
        <v>12</v>
      </c>
      <c r="F166" s="13">
        <f t="shared" si="17"/>
        <v>300</v>
      </c>
      <c r="G166" s="61"/>
      <c r="K166" s="62"/>
    </row>
    <row r="167" spans="2:11" ht="28.8" x14ac:dyDescent="0.3">
      <c r="B167" s="21"/>
      <c r="C167" s="5" t="s">
        <v>133</v>
      </c>
      <c r="D167" s="8">
        <v>300</v>
      </c>
      <c r="E167" s="8">
        <v>12</v>
      </c>
      <c r="F167" s="13">
        <f t="shared" si="17"/>
        <v>3600</v>
      </c>
      <c r="G167" s="61"/>
      <c r="K167" s="62"/>
    </row>
    <row r="168" spans="2:11" x14ac:dyDescent="0.3">
      <c r="B168" s="21"/>
      <c r="C168" s="5" t="s">
        <v>134</v>
      </c>
      <c r="D168" s="8">
        <v>300</v>
      </c>
      <c r="E168" s="8">
        <v>12</v>
      </c>
      <c r="F168" s="13">
        <f t="shared" si="17"/>
        <v>3600</v>
      </c>
      <c r="G168" s="61"/>
      <c r="K168" s="62"/>
    </row>
    <row r="169" spans="2:11" x14ac:dyDescent="0.3">
      <c r="B169" s="21"/>
      <c r="C169" s="5" t="s">
        <v>135</v>
      </c>
      <c r="D169" s="8">
        <v>100</v>
      </c>
      <c r="E169" s="8">
        <v>12</v>
      </c>
      <c r="F169" s="13">
        <f t="shared" si="17"/>
        <v>1200</v>
      </c>
      <c r="G169" s="61"/>
      <c r="K169" s="62"/>
    </row>
    <row r="170" spans="2:11" x14ac:dyDescent="0.3">
      <c r="B170" s="21"/>
      <c r="C170" s="5" t="s">
        <v>136</v>
      </c>
      <c r="D170" s="8">
        <v>90</v>
      </c>
      <c r="E170" s="8">
        <v>12</v>
      </c>
      <c r="F170" s="13">
        <f t="shared" si="17"/>
        <v>1080</v>
      </c>
      <c r="G170" s="61"/>
      <c r="K170" s="62"/>
    </row>
    <row r="171" spans="2:11" x14ac:dyDescent="0.3">
      <c r="B171" s="21"/>
      <c r="C171" s="5" t="s">
        <v>137</v>
      </c>
      <c r="D171" s="8">
        <v>25</v>
      </c>
      <c r="E171" s="8">
        <v>12</v>
      </c>
      <c r="F171" s="13">
        <f t="shared" si="17"/>
        <v>300</v>
      </c>
      <c r="G171" s="61"/>
      <c r="K171" s="62"/>
    </row>
    <row r="172" spans="2:11" x14ac:dyDescent="0.3">
      <c r="B172" s="21"/>
      <c r="C172" s="5" t="s">
        <v>138</v>
      </c>
      <c r="D172" s="8">
        <v>300</v>
      </c>
      <c r="E172" s="8">
        <v>12</v>
      </c>
      <c r="F172" s="13">
        <f t="shared" si="17"/>
        <v>3600</v>
      </c>
      <c r="G172" s="61"/>
      <c r="K172" s="62"/>
    </row>
    <row r="173" spans="2:11" ht="28.8" x14ac:dyDescent="0.3">
      <c r="B173" s="21"/>
      <c r="C173" s="5" t="s">
        <v>139</v>
      </c>
      <c r="D173" s="8">
        <v>80</v>
      </c>
      <c r="E173" s="8">
        <v>12</v>
      </c>
      <c r="F173" s="13">
        <f t="shared" si="17"/>
        <v>960</v>
      </c>
      <c r="G173" s="61"/>
      <c r="K173" s="62"/>
    </row>
    <row r="174" spans="2:11" x14ac:dyDescent="0.3">
      <c r="B174" s="21"/>
      <c r="C174" s="126" t="s">
        <v>196</v>
      </c>
      <c r="D174" s="8">
        <v>2250</v>
      </c>
      <c r="E174" s="8">
        <v>1</v>
      </c>
      <c r="F174" s="13">
        <f t="shared" si="17"/>
        <v>2250</v>
      </c>
      <c r="G174" s="61"/>
      <c r="K174" s="62"/>
    </row>
    <row r="175" spans="2:11" x14ac:dyDescent="0.3">
      <c r="B175" s="21"/>
      <c r="C175" s="126" t="s">
        <v>189</v>
      </c>
      <c r="D175" s="8">
        <v>375</v>
      </c>
      <c r="E175" s="8">
        <v>1</v>
      </c>
      <c r="F175" s="13">
        <f t="shared" si="17"/>
        <v>375</v>
      </c>
      <c r="G175" s="61"/>
      <c r="K175" s="62"/>
    </row>
    <row r="176" spans="2:11" x14ac:dyDescent="0.3">
      <c r="B176" s="21"/>
      <c r="C176" s="5" t="s">
        <v>140</v>
      </c>
      <c r="D176" s="8">
        <v>2000</v>
      </c>
      <c r="E176" s="8">
        <v>1</v>
      </c>
      <c r="F176" s="13">
        <f t="shared" si="17"/>
        <v>2000</v>
      </c>
      <c r="G176" s="61"/>
      <c r="H176" s="161"/>
      <c r="K176" s="62"/>
    </row>
    <row r="177" spans="2:11" x14ac:dyDescent="0.3">
      <c r="B177" s="21"/>
      <c r="C177" s="5" t="s">
        <v>204</v>
      </c>
      <c r="D177" s="8">
        <v>135</v>
      </c>
      <c r="E177" s="8">
        <v>12</v>
      </c>
      <c r="F177" s="13">
        <f t="shared" si="17"/>
        <v>1620</v>
      </c>
      <c r="G177" s="61"/>
      <c r="K177" s="62"/>
    </row>
    <row r="178" spans="2:11" x14ac:dyDescent="0.3">
      <c r="B178" s="21"/>
      <c r="C178" s="5" t="s">
        <v>197</v>
      </c>
      <c r="D178" s="8">
        <v>2200</v>
      </c>
      <c r="E178" s="8">
        <v>1</v>
      </c>
      <c r="F178" s="13">
        <f t="shared" si="17"/>
        <v>2200</v>
      </c>
      <c r="G178" s="61"/>
      <c r="K178" s="62"/>
    </row>
    <row r="179" spans="2:11" ht="29.4" thickBot="1" x14ac:dyDescent="0.35">
      <c r="B179" s="101"/>
      <c r="C179" s="49" t="s">
        <v>183</v>
      </c>
      <c r="D179" s="89"/>
      <c r="E179" s="89"/>
      <c r="F179" s="111"/>
      <c r="G179" s="112"/>
      <c r="H179" s="113"/>
      <c r="I179" s="113"/>
      <c r="J179" s="113"/>
      <c r="K179" s="90">
        <f>SUM(F165:F178)</f>
        <v>24645</v>
      </c>
    </row>
    <row r="180" spans="2:11" ht="9" customHeight="1" thickBot="1" x14ac:dyDescent="0.35"/>
    <row r="181" spans="2:11" ht="28.8" x14ac:dyDescent="0.3">
      <c r="B181" s="136" t="s">
        <v>141</v>
      </c>
      <c r="C181" s="17"/>
      <c r="D181" s="18"/>
      <c r="E181" s="18"/>
      <c r="F181" s="19"/>
      <c r="G181" s="57"/>
      <c r="H181" s="17"/>
      <c r="I181" s="17"/>
      <c r="J181" s="17"/>
      <c r="K181" s="58"/>
    </row>
    <row r="182" spans="2:11" ht="28.8" x14ac:dyDescent="0.3">
      <c r="B182" s="21"/>
      <c r="C182" s="4" t="s">
        <v>35</v>
      </c>
      <c r="D182" s="5" t="s">
        <v>5</v>
      </c>
      <c r="E182" s="5" t="s">
        <v>142</v>
      </c>
      <c r="F182" s="13" t="s">
        <v>88</v>
      </c>
      <c r="G182" s="61"/>
      <c r="K182" s="62"/>
    </row>
    <row r="183" spans="2:11" x14ac:dyDescent="0.3">
      <c r="B183" s="21"/>
      <c r="C183" s="4" t="s">
        <v>143</v>
      </c>
      <c r="D183" s="8">
        <v>25</v>
      </c>
      <c r="E183" s="8">
        <v>12</v>
      </c>
      <c r="F183" s="31">
        <f>+D183*E183</f>
        <v>300</v>
      </c>
      <c r="G183" s="61"/>
      <c r="K183" s="62"/>
    </row>
    <row r="184" spans="2:11" x14ac:dyDescent="0.3">
      <c r="B184" s="21"/>
      <c r="C184" s="126" t="s">
        <v>188</v>
      </c>
      <c r="D184" s="8">
        <v>8</v>
      </c>
      <c r="E184" s="8">
        <v>20</v>
      </c>
      <c r="F184" s="31">
        <f>+D184*E184</f>
        <v>160</v>
      </c>
      <c r="G184" s="61"/>
      <c r="K184" s="62"/>
    </row>
    <row r="185" spans="2:11" x14ac:dyDescent="0.3">
      <c r="B185" s="21"/>
      <c r="C185" s="38" t="s">
        <v>144</v>
      </c>
      <c r="D185" s="39">
        <v>140</v>
      </c>
      <c r="E185" s="39">
        <v>2</v>
      </c>
      <c r="F185" s="134">
        <f>+D185*E185</f>
        <v>280</v>
      </c>
      <c r="G185" s="61"/>
      <c r="K185" s="62"/>
    </row>
    <row r="186" spans="2:11" ht="15" thickBot="1" x14ac:dyDescent="0.35">
      <c r="B186" s="101"/>
      <c r="C186" s="144" t="s">
        <v>185</v>
      </c>
      <c r="D186" s="140"/>
      <c r="E186" s="140"/>
      <c r="F186" s="143"/>
      <c r="G186" s="142"/>
      <c r="H186" s="141"/>
      <c r="I186" s="141"/>
      <c r="J186" s="141"/>
      <c r="K186" s="145">
        <f>SUM(F183,F184,F185)</f>
        <v>740</v>
      </c>
    </row>
    <row r="187" spans="2:11" ht="9" customHeight="1" thickBot="1" x14ac:dyDescent="0.35"/>
    <row r="188" spans="2:11" ht="43.2" x14ac:dyDescent="0.3">
      <c r="B188" s="87" t="s">
        <v>145</v>
      </c>
      <c r="C188" s="17"/>
      <c r="D188" s="18"/>
      <c r="E188" s="18"/>
      <c r="F188" s="19"/>
      <c r="G188" s="57"/>
      <c r="H188" s="17"/>
      <c r="I188" s="17"/>
      <c r="J188" s="17"/>
      <c r="K188" s="58"/>
    </row>
    <row r="189" spans="2:11" ht="28.8" x14ac:dyDescent="0.3">
      <c r="B189" s="21"/>
      <c r="C189" s="4" t="s">
        <v>35</v>
      </c>
      <c r="D189" s="5" t="s">
        <v>5</v>
      </c>
      <c r="E189" s="5" t="s">
        <v>142</v>
      </c>
      <c r="F189" s="13" t="s">
        <v>88</v>
      </c>
      <c r="G189" s="61"/>
      <c r="K189" s="62"/>
    </row>
    <row r="190" spans="2:11" x14ac:dyDescent="0.3">
      <c r="B190" s="21"/>
      <c r="C190" s="4" t="s">
        <v>146</v>
      </c>
      <c r="D190" s="8">
        <v>125</v>
      </c>
      <c r="E190" s="8">
        <v>12</v>
      </c>
      <c r="F190" s="133">
        <f t="shared" ref="F190:F197" si="18">+D190*E190</f>
        <v>1500</v>
      </c>
      <c r="G190" s="61"/>
      <c r="K190" s="62"/>
    </row>
    <row r="191" spans="2:11" x14ac:dyDescent="0.3">
      <c r="B191" s="21"/>
      <c r="C191" s="4" t="s">
        <v>147</v>
      </c>
      <c r="D191" s="8">
        <v>200</v>
      </c>
      <c r="E191" s="8">
        <v>12</v>
      </c>
      <c r="F191" s="133">
        <f t="shared" si="18"/>
        <v>2400</v>
      </c>
      <c r="G191" s="61"/>
      <c r="K191" s="62"/>
    </row>
    <row r="192" spans="2:11" x14ac:dyDescent="0.3">
      <c r="B192" s="21"/>
      <c r="C192" s="4" t="s">
        <v>148</v>
      </c>
      <c r="D192" s="8">
        <v>50</v>
      </c>
      <c r="E192" s="8">
        <v>12</v>
      </c>
      <c r="F192" s="133">
        <f t="shared" si="18"/>
        <v>600</v>
      </c>
      <c r="G192" s="61"/>
      <c r="K192" s="62"/>
    </row>
    <row r="193" spans="2:11" x14ac:dyDescent="0.3">
      <c r="B193" s="21"/>
      <c r="C193" s="4" t="s">
        <v>149</v>
      </c>
      <c r="D193" s="8">
        <v>60</v>
      </c>
      <c r="E193" s="8">
        <v>12</v>
      </c>
      <c r="F193" s="133">
        <f t="shared" si="18"/>
        <v>720</v>
      </c>
      <c r="G193" s="61"/>
      <c r="K193" s="62"/>
    </row>
    <row r="194" spans="2:11" x14ac:dyDescent="0.3">
      <c r="B194" s="21"/>
      <c r="C194" s="4" t="s">
        <v>150</v>
      </c>
      <c r="D194" s="8">
        <v>71.25</v>
      </c>
      <c r="E194" s="8">
        <v>12</v>
      </c>
      <c r="F194" s="133">
        <f t="shared" si="18"/>
        <v>855</v>
      </c>
      <c r="G194" s="61"/>
      <c r="K194" s="62"/>
    </row>
    <row r="195" spans="2:11" x14ac:dyDescent="0.3">
      <c r="B195" s="21"/>
      <c r="C195" s="4" t="s">
        <v>151</v>
      </c>
      <c r="D195" s="8">
        <v>60</v>
      </c>
      <c r="E195" s="8">
        <v>12</v>
      </c>
      <c r="F195" s="133">
        <f t="shared" si="18"/>
        <v>720</v>
      </c>
      <c r="G195" s="61"/>
      <c r="K195" s="62"/>
    </row>
    <row r="196" spans="2:11" x14ac:dyDescent="0.3">
      <c r="B196" s="21"/>
      <c r="C196" s="4" t="s">
        <v>152</v>
      </c>
      <c r="D196" s="8">
        <v>30</v>
      </c>
      <c r="E196" s="8">
        <v>12</v>
      </c>
      <c r="F196" s="133">
        <f t="shared" si="18"/>
        <v>360</v>
      </c>
      <c r="G196" s="61"/>
      <c r="K196" s="62"/>
    </row>
    <row r="197" spans="2:11" x14ac:dyDescent="0.3">
      <c r="B197" s="21"/>
      <c r="C197" s="154" t="s">
        <v>192</v>
      </c>
      <c r="D197" s="39">
        <v>35</v>
      </c>
      <c r="E197" s="39">
        <v>12</v>
      </c>
      <c r="F197" s="133">
        <f t="shared" si="18"/>
        <v>420</v>
      </c>
      <c r="G197" s="61"/>
      <c r="K197" s="62"/>
    </row>
    <row r="198" spans="2:11" ht="15" thickBot="1" x14ac:dyDescent="0.35">
      <c r="B198" s="135"/>
      <c r="C198" s="24" t="s">
        <v>13</v>
      </c>
      <c r="D198" s="140"/>
      <c r="E198" s="140"/>
      <c r="F198" s="173"/>
      <c r="G198" s="142"/>
      <c r="H198" s="141"/>
      <c r="I198" s="141"/>
      <c r="J198" s="141"/>
      <c r="K198" s="107">
        <f>SUM(F190:F197)</f>
        <v>7575</v>
      </c>
    </row>
    <row r="199" spans="2:11" ht="15" thickBot="1" x14ac:dyDescent="0.35">
      <c r="B199" s="132"/>
      <c r="C199" s="132"/>
      <c r="D199" s="146"/>
      <c r="E199" s="146"/>
      <c r="F199" s="147"/>
      <c r="G199" s="148"/>
      <c r="H199" s="149"/>
      <c r="I199" s="149"/>
      <c r="J199" s="149"/>
      <c r="K199" s="150"/>
    </row>
    <row r="200" spans="2:11" x14ac:dyDescent="0.3">
      <c r="B200" s="87" t="s">
        <v>153</v>
      </c>
      <c r="C200" s="17"/>
      <c r="D200" s="18"/>
      <c r="E200" s="18"/>
      <c r="F200" s="19"/>
      <c r="G200" s="57"/>
      <c r="H200" s="17"/>
      <c r="I200" s="17"/>
      <c r="J200" s="17"/>
      <c r="K200" s="58"/>
    </row>
    <row r="201" spans="2:11" ht="28.8" x14ac:dyDescent="0.3">
      <c r="B201" s="21"/>
      <c r="C201" s="4" t="s">
        <v>35</v>
      </c>
      <c r="D201" s="8"/>
      <c r="E201" s="8"/>
      <c r="F201" s="13" t="s">
        <v>88</v>
      </c>
      <c r="G201" s="61"/>
      <c r="K201" s="62"/>
    </row>
    <row r="202" spans="2:11" x14ac:dyDescent="0.3">
      <c r="B202" s="21"/>
      <c r="C202" s="126" t="s">
        <v>190</v>
      </c>
      <c r="D202" s="8"/>
      <c r="E202" s="8"/>
      <c r="F202" s="163">
        <v>55</v>
      </c>
      <c r="G202" s="61"/>
      <c r="K202" s="62"/>
    </row>
    <row r="203" spans="2:11" x14ac:dyDescent="0.3">
      <c r="B203" s="21"/>
      <c r="C203" s="4" t="s">
        <v>154</v>
      </c>
      <c r="D203" s="8"/>
      <c r="E203" s="8"/>
      <c r="F203" s="163">
        <v>250</v>
      </c>
      <c r="G203" s="61"/>
      <c r="K203" s="62"/>
    </row>
    <row r="204" spans="2:11" x14ac:dyDescent="0.3">
      <c r="B204" s="21"/>
      <c r="C204" s="4" t="s">
        <v>155</v>
      </c>
      <c r="D204" s="8"/>
      <c r="E204" s="8"/>
      <c r="F204" s="163">
        <v>1583</v>
      </c>
      <c r="G204" s="61"/>
      <c r="K204" s="62"/>
    </row>
    <row r="205" spans="2:11" ht="28.8" x14ac:dyDescent="0.3">
      <c r="B205" s="21"/>
      <c r="C205" s="5" t="s">
        <v>156</v>
      </c>
      <c r="D205" s="8"/>
      <c r="E205" s="8"/>
      <c r="F205" s="163">
        <v>1650.1</v>
      </c>
      <c r="G205" s="61"/>
      <c r="K205" s="62"/>
    </row>
    <row r="206" spans="2:11" x14ac:dyDescent="0.3">
      <c r="B206" s="21"/>
      <c r="C206" s="4" t="s">
        <v>157</v>
      </c>
      <c r="D206" s="8"/>
      <c r="E206" s="8"/>
      <c r="F206" s="163">
        <v>1300</v>
      </c>
      <c r="G206" s="61"/>
      <c r="K206" s="62"/>
    </row>
    <row r="207" spans="2:11" x14ac:dyDescent="0.3">
      <c r="B207" s="21"/>
      <c r="C207" s="4" t="s">
        <v>200</v>
      </c>
      <c r="D207" s="8"/>
      <c r="E207" s="8"/>
      <c r="F207" s="163">
        <v>659</v>
      </c>
      <c r="G207" s="61"/>
      <c r="K207" s="62"/>
    </row>
    <row r="208" spans="2:11" ht="28.8" x14ac:dyDescent="0.3">
      <c r="B208" s="21"/>
      <c r="C208" s="5" t="s">
        <v>158</v>
      </c>
      <c r="D208" s="8"/>
      <c r="E208" s="8"/>
      <c r="F208" s="163">
        <v>250</v>
      </c>
      <c r="G208" s="61"/>
      <c r="K208" s="62"/>
    </row>
    <row r="209" spans="2:11" x14ac:dyDescent="0.3">
      <c r="B209" s="21"/>
      <c r="C209" s="38" t="s">
        <v>159</v>
      </c>
      <c r="D209" s="39"/>
      <c r="E209" s="39"/>
      <c r="F209" s="164">
        <v>1253</v>
      </c>
      <c r="G209" s="61"/>
      <c r="K209" s="62"/>
    </row>
    <row r="210" spans="2:11" ht="15" thickBot="1" x14ac:dyDescent="0.35">
      <c r="B210" s="135"/>
      <c r="C210" s="174" t="s">
        <v>13</v>
      </c>
      <c r="D210" s="140"/>
      <c r="E210" s="140"/>
      <c r="F210" s="26"/>
      <c r="G210" s="142"/>
      <c r="H210" s="141"/>
      <c r="I210" s="141"/>
      <c r="J210" s="141"/>
      <c r="K210" s="107">
        <f>SUM(F202,F203,F204,F205,F206,F207,F208,F209)</f>
        <v>7000.1</v>
      </c>
    </row>
    <row r="211" spans="2:11" x14ac:dyDescent="0.3">
      <c r="B211" s="3"/>
    </row>
    <row r="212" spans="2:11" s="52" customFormat="1" ht="18" x14ac:dyDescent="0.3">
      <c r="B212" s="53" t="s">
        <v>198</v>
      </c>
      <c r="C212" s="54"/>
      <c r="D212" s="53"/>
      <c r="E212" s="53"/>
      <c r="F212" s="53"/>
      <c r="G212" s="53"/>
      <c r="H212" s="53"/>
      <c r="I212" s="53"/>
      <c r="J212" s="53"/>
      <c r="K212" s="55">
        <f>+K114+K129+K136+K142+K149+K154+K161+K179+K186+K198+K210</f>
        <v>402359.62399999995</v>
      </c>
    </row>
    <row r="213" spans="2:11" x14ac:dyDescent="0.3">
      <c r="D213" s="2"/>
      <c r="E213" s="2"/>
      <c r="F213" s="2"/>
      <c r="G213" s="2"/>
    </row>
    <row r="214" spans="2:11" x14ac:dyDescent="0.3">
      <c r="B214" s="3"/>
      <c r="C214" s="4" t="s">
        <v>160</v>
      </c>
      <c r="F214" s="13">
        <f>+G11+G20+G36+G47+G54</f>
        <v>402360.1</v>
      </c>
    </row>
    <row r="215" spans="2:11" x14ac:dyDescent="0.3">
      <c r="B215" s="3"/>
      <c r="C215" s="4" t="s">
        <v>161</v>
      </c>
      <c r="F215" s="13">
        <f>SUM(K210,K198,K186,K179,K161,K154,K149,K142,K136,K129,K114)</f>
        <v>402359.62399999995</v>
      </c>
    </row>
    <row r="216" spans="2:11" x14ac:dyDescent="0.3">
      <c r="B216" s="3"/>
      <c r="C216" s="4" t="s">
        <v>162</v>
      </c>
      <c r="F216" s="13">
        <f>+F214-F215</f>
        <v>0.47600000002421439</v>
      </c>
    </row>
    <row r="217" spans="2:11" x14ac:dyDescent="0.3">
      <c r="B217" s="3"/>
      <c r="C217" s="4" t="s">
        <v>163</v>
      </c>
    </row>
    <row r="218" spans="2:11" x14ac:dyDescent="0.3">
      <c r="B218" s="3"/>
      <c r="C218" s="4" t="s">
        <v>162</v>
      </c>
    </row>
    <row r="219" spans="2:11" x14ac:dyDescent="0.3">
      <c r="B219" s="3"/>
    </row>
  </sheetData>
  <mergeCells count="8">
    <mergeCell ref="A2:K2"/>
    <mergeCell ref="A58:K58"/>
    <mergeCell ref="B98:K98"/>
    <mergeCell ref="C86:K86"/>
    <mergeCell ref="C100:K100"/>
    <mergeCell ref="C60:K60"/>
    <mergeCell ref="C73:K73"/>
    <mergeCell ref="D71:J71"/>
  </mergeCells>
  <pageMargins left="0.74803149606299213" right="0.74803149606299213" top="0.98425196850393704" bottom="0.98425196850393704" header="0.51181102362204722" footer="0.51181102362204722"/>
  <pageSetup paperSize="9" scale="59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B5" sqref="B5"/>
    </sheetView>
  </sheetViews>
  <sheetFormatPr baseColWidth="10" defaultColWidth="8.88671875" defaultRowHeight="14.4" x14ac:dyDescent="0.3"/>
  <cols>
    <col min="1" max="1" width="12.6640625" bestFit="1" customWidth="1"/>
  </cols>
  <sheetData>
    <row r="1" spans="1:3" ht="18" x14ac:dyDescent="0.35">
      <c r="A1" s="194" t="s">
        <v>164</v>
      </c>
      <c r="B1" s="195"/>
      <c r="C1" s="195"/>
    </row>
    <row r="3" spans="1:3" x14ac:dyDescent="0.3">
      <c r="A3" s="1" t="s">
        <v>165</v>
      </c>
      <c r="B3" s="1">
        <f>+'Presupuesto 2025'!F214</f>
        <v>402360.1</v>
      </c>
    </row>
    <row r="4" spans="1:3" x14ac:dyDescent="0.3">
      <c r="A4" s="1" t="s">
        <v>166</v>
      </c>
      <c r="B4" s="1">
        <f>+'Presupuesto 2025'!F215</f>
        <v>402359.62399999995</v>
      </c>
    </row>
  </sheetData>
  <mergeCells count="1">
    <mergeCell ref="A1:C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2025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ines maria aguirre chasi</cp:lastModifiedBy>
  <cp:lastPrinted>2025-11-14T19:57:29Z</cp:lastPrinted>
  <dcterms:created xsi:type="dcterms:W3CDTF">2025-11-14T06:47:33Z</dcterms:created>
  <dcterms:modified xsi:type="dcterms:W3CDTF">2026-01-10T23:18:09Z</dcterms:modified>
</cp:coreProperties>
</file>